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612ec72e1c22509/ALL  MDTL/2025 Season 53/2025 Instructions/"/>
    </mc:Choice>
  </mc:AlternateContent>
  <xr:revisionPtr revIDLastSave="0" documentId="8_{FF8E398E-5762-4A23-8850-2F810A4ED4D1}" xr6:coauthVersionLast="47" xr6:coauthVersionMax="47" xr10:uidLastSave="{00000000-0000-0000-0000-000000000000}"/>
  <bookViews>
    <workbookView xWindow="14205" yWindow="0" windowWidth="14625" windowHeight="15495" activeTab="1" xr2:uid="{664F1E4C-2513-4D0F-8BC5-33ED7572FCB3}"/>
  </bookViews>
  <sheets>
    <sheet name="Rebels Lineups" sheetId="1" r:id="rId1"/>
    <sheet name="Rebels Pitching" sheetId="8" r:id="rId2"/>
    <sheet name="Rebels Pitching v2" sheetId="2" state="hidden" r:id="rId3"/>
    <sheet name="game records" sheetId="7" state="hidden" r:id="rId4"/>
    <sheet name="Pitcher Usage" sheetId="3" state="hidden" r:id="rId5"/>
    <sheet name="CR - 7 game series lineups" sheetId="6" state="hidden" r:id="rId6"/>
  </sheets>
  <definedNames>
    <definedName name="_xlnm.Print_Area" localSheetId="0">'Rebels Lineups'!$A$1:$U$68</definedName>
    <definedName name="_xlnm.Print_Area" localSheetId="1">'Rebels Pitching'!$A$1:$Q$58</definedName>
    <definedName name="_xlnm.Print_Area" localSheetId="2">'Rebels Pitching v2'!$A$1:$O$58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48" i="7" l="1"/>
  <c r="AC47" i="7"/>
  <c r="AC44" i="7"/>
  <c r="AC41" i="7"/>
  <c r="AC40" i="7"/>
  <c r="AC38" i="7"/>
  <c r="AC35" i="7"/>
  <c r="AC34" i="7"/>
  <c r="AC32" i="7"/>
  <c r="AC29" i="7"/>
  <c r="AC28" i="7"/>
  <c r="AC24" i="7"/>
  <c r="AC21" i="7"/>
  <c r="AC19" i="7"/>
  <c r="AC18" i="7"/>
  <c r="AC14" i="7"/>
  <c r="AC16" i="7"/>
  <c r="AC12" i="7"/>
  <c r="AC11" i="7"/>
  <c r="AC8" i="7"/>
  <c r="AC7" i="7"/>
  <c r="AC4" i="7"/>
  <c r="AC3" i="7"/>
  <c r="AB46" i="7"/>
  <c r="AB45" i="7"/>
  <c r="AB43" i="7"/>
  <c r="AB42" i="7"/>
  <c r="AB39" i="7"/>
  <c r="AB37" i="7"/>
  <c r="AB36" i="7"/>
  <c r="AB33" i="7"/>
  <c r="AB31" i="7"/>
  <c r="AB30" i="7"/>
  <c r="AB27" i="7"/>
  <c r="AB26" i="7"/>
  <c r="AB23" i="7"/>
  <c r="AB22" i="7"/>
  <c r="AB20" i="7"/>
  <c r="AB17" i="7"/>
  <c r="AB15" i="7"/>
  <c r="AB13" i="7"/>
  <c r="AB10" i="7"/>
  <c r="AB9" i="7"/>
  <c r="AB6" i="7"/>
  <c r="AB5" i="7"/>
  <c r="AB2" i="7"/>
  <c r="G19" i="6" l="1"/>
  <c r="P18" i="6"/>
  <c r="P17" i="6"/>
  <c r="G24" i="6"/>
  <c r="G23" i="6"/>
  <c r="G22" i="6"/>
  <c r="G20" i="6"/>
  <c r="G18" i="6"/>
  <c r="G17" i="6"/>
  <c r="Z51" i="7"/>
  <c r="I19" i="3"/>
  <c r="I20" i="3"/>
  <c r="I21" i="3"/>
  <c r="I22" i="3"/>
  <c r="I23" i="3"/>
  <c r="I18" i="3"/>
  <c r="K56" i="8" l="1"/>
  <c r="K55" i="8"/>
  <c r="K54" i="8"/>
  <c r="K53" i="8"/>
  <c r="K52" i="8"/>
  <c r="K51" i="8"/>
  <c r="K50" i="8" l="1"/>
  <c r="K57" i="8"/>
  <c r="K57" i="2"/>
  <c r="K56" i="2"/>
  <c r="K55" i="2"/>
  <c r="K54" i="2"/>
  <c r="K53" i="2"/>
  <c r="K52" i="2"/>
  <c r="K51" i="2"/>
  <c r="P19" i="6"/>
  <c r="P23" i="6"/>
  <c r="AA56" i="3" l="1"/>
  <c r="Q23" i="6"/>
  <c r="P22" i="6"/>
  <c r="Q22" i="6" s="1"/>
  <c r="P21" i="6"/>
  <c r="Q21" i="6" s="1"/>
  <c r="P20" i="6"/>
  <c r="Q20" i="6" s="1"/>
  <c r="Q17" i="6"/>
  <c r="G21" i="6"/>
  <c r="K24" i="3" l="1"/>
  <c r="M16" i="3"/>
  <c r="N16" i="3"/>
  <c r="O16" i="3"/>
  <c r="P16" i="3"/>
  <c r="Q16" i="3"/>
  <c r="R16" i="3"/>
  <c r="L16" i="3"/>
  <c r="AA51" i="3"/>
  <c r="AA52" i="3"/>
  <c r="AA55" i="3"/>
  <c r="AA54" i="3"/>
  <c r="AA53" i="3"/>
  <c r="I16" i="3" l="1"/>
  <c r="AA50" i="3"/>
  <c r="Y55" i="7"/>
  <c r="Y49" i="7"/>
  <c r="Y52" i="7" s="1"/>
  <c r="K50" i="2"/>
  <c r="H21" i="6"/>
  <c r="P24" i="6"/>
  <c r="Q24" i="6" s="1"/>
  <c r="H24" i="6"/>
  <c r="H22" i="6"/>
  <c r="H23" i="6"/>
  <c r="Q19" i="6"/>
  <c r="H19" i="6"/>
  <c r="AA49" i="7"/>
  <c r="AA52" i="7" s="1"/>
  <c r="P49" i="7"/>
  <c r="V55" i="7"/>
  <c r="W55" i="7"/>
  <c r="X55" i="7"/>
  <c r="U55" i="7"/>
  <c r="AC51" i="7"/>
  <c r="Z49" i="7"/>
  <c r="X49" i="7"/>
  <c r="X52" i="7" s="1"/>
  <c r="X53" i="7" s="1"/>
  <c r="W49" i="7"/>
  <c r="W52" i="7" s="1"/>
  <c r="W53" i="7" s="1"/>
  <c r="V49" i="7"/>
  <c r="V52" i="7" s="1"/>
  <c r="V53" i="7" s="1"/>
  <c r="U49" i="7"/>
  <c r="U52" i="7" s="1"/>
  <c r="S49" i="7"/>
  <c r="R49" i="7"/>
  <c r="Q49" i="7"/>
  <c r="G8" i="3"/>
  <c r="K8" i="3" s="1"/>
  <c r="G5" i="3"/>
  <c r="K5" i="3" s="1"/>
  <c r="G6" i="3"/>
  <c r="K6" i="3" s="1"/>
  <c r="G7" i="3"/>
  <c r="K7" i="3" s="1"/>
  <c r="Q18" i="6"/>
  <c r="H17" i="6"/>
  <c r="H18" i="6"/>
  <c r="H20" i="6"/>
  <c r="AA53" i="7" l="1"/>
  <c r="V57" i="7" s="1"/>
  <c r="U56" i="7"/>
  <c r="Y56" i="7"/>
  <c r="Y53" i="7"/>
  <c r="AC49" i="7"/>
  <c r="AB49" i="7"/>
  <c r="Z55" i="7"/>
  <c r="R57" i="7"/>
  <c r="P56" i="7"/>
  <c r="P59" i="7"/>
  <c r="R60" i="7"/>
  <c r="U53" i="7"/>
  <c r="Z52" i="7"/>
  <c r="Z53" i="7" s="1"/>
  <c r="R52" i="7"/>
  <c r="Q52" i="7"/>
  <c r="AC53" i="7" l="1"/>
  <c r="Y57" i="7"/>
  <c r="W57" i="7"/>
  <c r="X57" i="7"/>
  <c r="U57" i="7"/>
  <c r="P62" i="7"/>
  <c r="P66" i="7" s="1"/>
  <c r="M59" i="7"/>
  <c r="O52" i="7"/>
  <c r="O53" i="7" s="1"/>
  <c r="M56" i="7"/>
  <c r="R63" i="7"/>
  <c r="R67" i="7" s="1"/>
  <c r="V56" i="7"/>
  <c r="W56" i="7"/>
  <c r="X56" i="7"/>
  <c r="AC52" i="7"/>
  <c r="F10" i="3"/>
  <c r="E10" i="3"/>
  <c r="D10" i="3"/>
  <c r="C10" i="3"/>
  <c r="A10" i="3"/>
  <c r="G9" i="3"/>
  <c r="G4" i="3"/>
  <c r="K4" i="3" s="1"/>
  <c r="G3" i="3"/>
  <c r="K3" i="3" s="1"/>
  <c r="Z57" i="7" l="1"/>
  <c r="Q70" i="7"/>
  <c r="O72" i="7" s="1"/>
  <c r="Q62" i="7"/>
  <c r="Q66" i="7" s="1"/>
  <c r="S63" i="7"/>
  <c r="S67" i="7" s="1"/>
  <c r="Z56" i="7"/>
  <c r="K10" i="3"/>
  <c r="G10" i="3"/>
  <c r="R70" i="7" l="1"/>
</calcChain>
</file>

<file path=xl/sharedStrings.xml><?xml version="1.0" encoding="utf-8"?>
<sst xmlns="http://schemas.openxmlformats.org/spreadsheetml/2006/main" count="1329" uniqueCount="392">
  <si>
    <t>Hitters</t>
  </si>
  <si>
    <t>Game 1</t>
  </si>
  <si>
    <t>Game 2</t>
  </si>
  <si>
    <t>Game 3</t>
  </si>
  <si>
    <t>Game 4</t>
  </si>
  <si>
    <t>j2</t>
  </si>
  <si>
    <t>dh</t>
  </si>
  <si>
    <t>3 Game Away Lineups</t>
  </si>
  <si>
    <t>j3</t>
  </si>
  <si>
    <t>Starters</t>
  </si>
  <si>
    <t>Relievers</t>
  </si>
  <si>
    <t>3 Game Home Lineups</t>
  </si>
  <si>
    <t>Depth</t>
  </si>
  <si>
    <t>C</t>
  </si>
  <si>
    <t>1b</t>
  </si>
  <si>
    <t>2b</t>
  </si>
  <si>
    <t>ss</t>
  </si>
  <si>
    <t>3b</t>
  </si>
  <si>
    <t>of</t>
  </si>
  <si>
    <t>INSTRUCTIONS</t>
  </si>
  <si>
    <t>Games</t>
  </si>
  <si>
    <t>Away</t>
  </si>
  <si>
    <t>Home</t>
  </si>
  <si>
    <t>Mar</t>
  </si>
  <si>
    <t>1-4</t>
  </si>
  <si>
    <t>5-8</t>
  </si>
  <si>
    <t>9-12</t>
  </si>
  <si>
    <t>13-16</t>
  </si>
  <si>
    <t>17-20</t>
  </si>
  <si>
    <t>Apr</t>
  </si>
  <si>
    <t>21-24</t>
  </si>
  <si>
    <t>25-28</t>
  </si>
  <si>
    <t>29-32</t>
  </si>
  <si>
    <t>33-36</t>
  </si>
  <si>
    <t>37-40</t>
  </si>
  <si>
    <t>May</t>
  </si>
  <si>
    <t>41-43</t>
  </si>
  <si>
    <t>x</t>
  </si>
  <si>
    <t>44-46</t>
  </si>
  <si>
    <t>47-49</t>
  </si>
  <si>
    <t>50-52</t>
  </si>
  <si>
    <t>Pitching Instructions</t>
  </si>
  <si>
    <t>53-55</t>
  </si>
  <si>
    <t>56-58</t>
  </si>
  <si>
    <t>59-61</t>
  </si>
  <si>
    <t>Jun</t>
  </si>
  <si>
    <t>62-65</t>
  </si>
  <si>
    <t>66-69</t>
  </si>
  <si>
    <t>70-72</t>
  </si>
  <si>
    <t>73-75</t>
  </si>
  <si>
    <t>76-78</t>
  </si>
  <si>
    <t>79-81</t>
  </si>
  <si>
    <t>Jul</t>
  </si>
  <si>
    <t>82-85</t>
  </si>
  <si>
    <t>86-89</t>
  </si>
  <si>
    <t>90-93</t>
  </si>
  <si>
    <t>94-97</t>
  </si>
  <si>
    <t>98-101</t>
  </si>
  <si>
    <t>Aug</t>
  </si>
  <si>
    <t>102-105</t>
  </si>
  <si>
    <t>106-109</t>
  </si>
  <si>
    <t>110-112</t>
  </si>
  <si>
    <t>113-115</t>
  </si>
  <si>
    <t>116-118</t>
  </si>
  <si>
    <t>119-121</t>
  </si>
  <si>
    <t>Sep</t>
  </si>
  <si>
    <t>122-124</t>
  </si>
  <si>
    <t>125-127</t>
  </si>
  <si>
    <t>128-130</t>
  </si>
  <si>
    <t>131-133</t>
  </si>
  <si>
    <t>134-136</t>
  </si>
  <si>
    <t>137-139</t>
  </si>
  <si>
    <t>140-142</t>
  </si>
  <si>
    <t>Oct</t>
  </si>
  <si>
    <t>143-146</t>
  </si>
  <si>
    <t>147-150</t>
  </si>
  <si>
    <t>151-154</t>
  </si>
  <si>
    <t>155-158</t>
  </si>
  <si>
    <t>159-162</t>
  </si>
  <si>
    <t>total starts</t>
  </si>
  <si>
    <t xml:space="preserve"> 5x MDTL Champs 23,25,28,36,37</t>
  </si>
  <si>
    <t>Avail.</t>
  </si>
  <si>
    <t>Pitcher</t>
  </si>
  <si>
    <t>4gH  12</t>
  </si>
  <si>
    <t>4gA  12</t>
  </si>
  <si>
    <t>3gH  11</t>
  </si>
  <si>
    <t>3gA  11</t>
  </si>
  <si>
    <t>Used</t>
  </si>
  <si>
    <t>Grade</t>
  </si>
  <si>
    <t>Totals</t>
  </si>
  <si>
    <t>4g A</t>
  </si>
  <si>
    <t>3g A</t>
  </si>
  <si>
    <t>4g H</t>
  </si>
  <si>
    <t>3g H</t>
  </si>
  <si>
    <t>4 Game Lineups</t>
  </si>
  <si>
    <t>j2-f7</t>
  </si>
  <si>
    <t>SD</t>
  </si>
  <si>
    <t>Yordan Alvarez</t>
  </si>
  <si>
    <t>Fernando Tatis</t>
  </si>
  <si>
    <t>Juan Soto</t>
  </si>
  <si>
    <t>W</t>
  </si>
  <si>
    <t>j3-f7</t>
  </si>
  <si>
    <t>TB</t>
  </si>
  <si>
    <t>Valdez</t>
  </si>
  <si>
    <t>Game 5</t>
  </si>
  <si>
    <t>Game 6</t>
  </si>
  <si>
    <t>Game 7</t>
  </si>
  <si>
    <t>7Game Lineups</t>
  </si>
  <si>
    <t>used</t>
  </si>
  <si>
    <t>left</t>
  </si>
  <si>
    <t>available</t>
  </si>
  <si>
    <t>j4</t>
  </si>
  <si>
    <t>Alvarez</t>
  </si>
  <si>
    <t>HOU</t>
  </si>
  <si>
    <t>Fat</t>
  </si>
  <si>
    <t>JF</t>
  </si>
  <si>
    <t>Game left</t>
  </si>
  <si>
    <t>Date</t>
  </si>
  <si>
    <t>L</t>
  </si>
  <si>
    <t>Series</t>
  </si>
  <si>
    <t>G/Series</t>
  </si>
  <si>
    <t>start available</t>
  </si>
  <si>
    <t>current available</t>
  </si>
  <si>
    <t>Start</t>
  </si>
  <si>
    <t>Winning Pct</t>
  </si>
  <si>
    <t>Games Left</t>
  </si>
  <si>
    <t>Played</t>
  </si>
  <si>
    <t>Left</t>
  </si>
  <si>
    <t>Pace Wins Left</t>
  </si>
  <si>
    <t>Pace Record</t>
  </si>
  <si>
    <t>Bxz2</t>
  </si>
  <si>
    <t>KC</t>
  </si>
  <si>
    <t>Bobby Witt Jr</t>
  </si>
  <si>
    <t>Tanner Scott</t>
  </si>
  <si>
    <t>c</t>
  </si>
  <si>
    <t>Axyz2</t>
  </si>
  <si>
    <t>Zack Wheeler</t>
  </si>
  <si>
    <t>j0-f2</t>
  </si>
  <si>
    <t>Wheeler</t>
  </si>
  <si>
    <t>PHI</t>
  </si>
  <si>
    <t>ZW</t>
  </si>
  <si>
    <t>FV</t>
  </si>
  <si>
    <t>Tarik Skubal</t>
  </si>
  <si>
    <t>DET</t>
  </si>
  <si>
    <t>TS</t>
  </si>
  <si>
    <t>Skubal</t>
  </si>
  <si>
    <t>Chris Sale</t>
  </si>
  <si>
    <t>Sale</t>
  </si>
  <si>
    <t>CS</t>
  </si>
  <si>
    <t>HOME GAMES</t>
  </si>
  <si>
    <t>AWAY GAMES</t>
  </si>
  <si>
    <t>3 G H</t>
  </si>
  <si>
    <t>CF</t>
  </si>
  <si>
    <t>(F) Soto</t>
  </si>
  <si>
    <t>SS</t>
  </si>
  <si>
    <t>(F) Witt</t>
  </si>
  <si>
    <t>3B</t>
  </si>
  <si>
    <t>2B</t>
  </si>
  <si>
    <t>RF</t>
  </si>
  <si>
    <t>LF</t>
  </si>
  <si>
    <t>(F) Tatis</t>
  </si>
  <si>
    <t>Royce Lewis</t>
  </si>
  <si>
    <t>MIN</t>
  </si>
  <si>
    <t>Jonathan Aranda</t>
  </si>
  <si>
    <t xml:space="preserve"> </t>
  </si>
  <si>
    <t>All4</t>
  </si>
  <si>
    <t>Playoffs</t>
  </si>
  <si>
    <t>Away3</t>
  </si>
  <si>
    <t>Home3</t>
  </si>
  <si>
    <t>Avail</t>
  </si>
  <si>
    <t>Y/N</t>
  </si>
  <si>
    <t>Aranda</t>
  </si>
  <si>
    <t>Jax</t>
  </si>
  <si>
    <t>7-</t>
  </si>
  <si>
    <t>(F) Duran</t>
  </si>
  <si>
    <t>(F) Wallner</t>
  </si>
  <si>
    <t>Griffin Jax</t>
  </si>
  <si>
    <t>A*kz2</t>
  </si>
  <si>
    <t>AC*xyw1</t>
  </si>
  <si>
    <t>Tyler Rogers</t>
  </si>
  <si>
    <t>B*zz1</t>
  </si>
  <si>
    <t>Ayxz2</t>
  </si>
  <si>
    <t>Axyz1</t>
  </si>
  <si>
    <t>ATL</t>
  </si>
  <si>
    <t>Matt Wallner</t>
  </si>
  <si>
    <t>Jarren Duran</t>
  </si>
  <si>
    <t>1-3</t>
  </si>
  <si>
    <t>4-6</t>
  </si>
  <si>
    <t>7-9</t>
  </si>
  <si>
    <t>10-12</t>
  </si>
  <si>
    <t>13-15</t>
  </si>
  <si>
    <t>16-18</t>
  </si>
  <si>
    <t>19-21</t>
  </si>
  <si>
    <t>22-25</t>
  </si>
  <si>
    <t>26-29</t>
  </si>
  <si>
    <t>30-33</t>
  </si>
  <si>
    <t>34-37</t>
  </si>
  <si>
    <t>38-41</t>
  </si>
  <si>
    <t>42-45</t>
  </si>
  <si>
    <t>46-49</t>
  </si>
  <si>
    <t>50-53</t>
  </si>
  <si>
    <t>54-57</t>
  </si>
  <si>
    <t>58-61</t>
  </si>
  <si>
    <t>Sept</t>
  </si>
  <si>
    <t>121-125</t>
  </si>
  <si>
    <t>126-129</t>
  </si>
  <si>
    <t>130-133</t>
  </si>
  <si>
    <t>134-137</t>
  </si>
  <si>
    <t>138-141</t>
  </si>
  <si>
    <t>142-144</t>
  </si>
  <si>
    <t>145-147</t>
  </si>
  <si>
    <t>148-150</t>
  </si>
  <si>
    <t>151-153</t>
  </si>
  <si>
    <t>154-156</t>
  </si>
  <si>
    <t>157-159</t>
  </si>
  <si>
    <t>160-162</t>
  </si>
  <si>
    <t>CM</t>
  </si>
  <si>
    <t>PT</t>
  </si>
  <si>
    <t>at MG</t>
  </si>
  <si>
    <t>at FA</t>
  </si>
  <si>
    <t>SR</t>
  </si>
  <si>
    <t>at PG</t>
  </si>
  <si>
    <t>OC</t>
  </si>
  <si>
    <t>WV</t>
  </si>
  <si>
    <t>HW</t>
  </si>
  <si>
    <t>at EC</t>
  </si>
  <si>
    <t>at DL</t>
  </si>
  <si>
    <t>at KH</t>
  </si>
  <si>
    <t>DL</t>
  </si>
  <si>
    <t>at PM</t>
  </si>
  <si>
    <t>WW</t>
  </si>
  <si>
    <t>at EO</t>
  </si>
  <si>
    <t>KH</t>
  </si>
  <si>
    <t>at HW</t>
  </si>
  <si>
    <t>EC</t>
  </si>
  <si>
    <t>at FP</t>
  </si>
  <si>
    <t>at RB</t>
  </si>
  <si>
    <t>MT</t>
  </si>
  <si>
    <t>at WC</t>
  </si>
  <si>
    <t>at WV</t>
  </si>
  <si>
    <t>FP</t>
  </si>
  <si>
    <t>RB</t>
  </si>
  <si>
    <t>at MT</t>
  </si>
  <si>
    <t>WC</t>
  </si>
  <si>
    <t>PM</t>
  </si>
  <si>
    <t>at WW</t>
  </si>
  <si>
    <t>EO</t>
  </si>
  <si>
    <t>at CM</t>
  </si>
  <si>
    <t>FA</t>
  </si>
  <si>
    <t>at PT</t>
  </si>
  <si>
    <t>MG</t>
  </si>
  <si>
    <t>PG</t>
  </si>
  <si>
    <t>at SR</t>
  </si>
  <si>
    <t>at OC</t>
  </si>
  <si>
    <t>[1] Chris Sale</t>
  </si>
  <si>
    <t>[2] Tarik Skubal</t>
  </si>
  <si>
    <t>[3] Zack Wheeler</t>
  </si>
  <si>
    <t>[5]</t>
  </si>
  <si>
    <t>[6]</t>
  </si>
  <si>
    <t>(F) Bellinger</t>
  </si>
  <si>
    <t>[4]</t>
  </si>
  <si>
    <t>Cody Bellinger</t>
  </si>
  <si>
    <t>CHC</t>
  </si>
  <si>
    <t>[1] Zack Wheeler</t>
  </si>
  <si>
    <t>Ayxz(2)</t>
  </si>
  <si>
    <t>Axyz(2)</t>
  </si>
  <si>
    <t>Axyz(1)</t>
  </si>
  <si>
    <t>A*kz(2)</t>
  </si>
  <si>
    <t>2025  -  County Road Rebels  -  Season 53</t>
  </si>
  <si>
    <t>Lewis</t>
  </si>
  <si>
    <t>33+/39+</t>
  </si>
  <si>
    <t>33+/41+</t>
  </si>
  <si>
    <t>1 - Zack Wheeler</t>
  </si>
  <si>
    <t>Ax2</t>
  </si>
  <si>
    <t>4 - Reynaldo Lopez</t>
  </si>
  <si>
    <t>Jeffers</t>
  </si>
  <si>
    <t>Ryan Jeffers</t>
  </si>
  <si>
    <t>Muncy</t>
  </si>
  <si>
    <t>Max Muncy</t>
  </si>
  <si>
    <t>LAD</t>
  </si>
  <si>
    <t>Shane Bieber</t>
  </si>
  <si>
    <t>CLE</t>
  </si>
  <si>
    <t>Nick Martinez</t>
  </si>
  <si>
    <t>C/A*yzz1</t>
  </si>
  <si>
    <t>Alvarez, Wallner</t>
  </si>
  <si>
    <t>J2</t>
  </si>
  <si>
    <t>[6] Nick Martinez</t>
  </si>
  <si>
    <t>Cyzz(1)</t>
  </si>
  <si>
    <t>Martinez</t>
  </si>
  <si>
    <t>Jacob Stallings</t>
  </si>
  <si>
    <t>COL</t>
  </si>
  <si>
    <t>5 - Spencer Schwellenbach</t>
  </si>
  <si>
    <t>6- Nick Martinez</t>
  </si>
  <si>
    <t>Cyzz1</t>
  </si>
  <si>
    <t>Bxz(2)</t>
  </si>
  <si>
    <t>[5] Spencer Schwellenbach</t>
  </si>
  <si>
    <t>[4] Reynaldo Lopez</t>
  </si>
  <si>
    <t>F3</t>
  </si>
  <si>
    <t>F2</t>
  </si>
  <si>
    <t>A*yzz(1)</t>
  </si>
  <si>
    <t>AC*xyw(1)</t>
  </si>
  <si>
    <t>B*xz(2)</t>
  </si>
  <si>
    <t>Cole Sands</t>
  </si>
  <si>
    <t>(F) Gonzalez</t>
  </si>
  <si>
    <t>(F) Lux</t>
  </si>
  <si>
    <t>Gavin Lux</t>
  </si>
  <si>
    <t>Romy Gonzalez</t>
  </si>
  <si>
    <t>Reynaldo Lopez</t>
  </si>
  <si>
    <t>Ax(2)</t>
  </si>
  <si>
    <t>F7</t>
  </si>
  <si>
    <t>F6</t>
  </si>
  <si>
    <t>34+/40+</t>
  </si>
  <si>
    <t>34/42+</t>
  </si>
  <si>
    <t>Lopez</t>
  </si>
  <si>
    <t>Schwellenbach</t>
  </si>
  <si>
    <t>Lux, Gonzalez, Aranda</t>
  </si>
  <si>
    <t>Jeffers, Stallings</t>
  </si>
  <si>
    <t>Witt, Lux, Gonzalez</t>
  </si>
  <si>
    <t>Duran, Soto, Tatis, Alvarez, Wallner, Gonzalez</t>
  </si>
  <si>
    <t>(S) Stallings</t>
  </si>
  <si>
    <t>B*xyz1</t>
  </si>
  <si>
    <t>B*xz2</t>
  </si>
  <si>
    <t>MIL</t>
  </si>
  <si>
    <t>Spencer Schwellenbach</t>
  </si>
  <si>
    <t>BOS</t>
  </si>
  <si>
    <t>DH</t>
  </si>
  <si>
    <t>OF</t>
  </si>
  <si>
    <t>1B</t>
  </si>
  <si>
    <t>C8</t>
  </si>
  <si>
    <t>C9</t>
  </si>
  <si>
    <t>1B3,2B7,3B3</t>
  </si>
  <si>
    <t>3B4,2B5</t>
  </si>
  <si>
    <t>3B4,1B2</t>
  </si>
  <si>
    <t>SS9</t>
  </si>
  <si>
    <t>2B8,SS7</t>
  </si>
  <si>
    <t>1B5,OF3</t>
  </si>
  <si>
    <t>2B7,SS7,1B3,3B3,OF2</t>
  </si>
  <si>
    <t>OF3</t>
  </si>
  <si>
    <t>OF2</t>
  </si>
  <si>
    <t>OF1</t>
  </si>
  <si>
    <t>NC- Shane Bieber</t>
  </si>
  <si>
    <t>J3</t>
  </si>
  <si>
    <t>J4</t>
  </si>
  <si>
    <t>2 - Tarik Skubal</t>
  </si>
  <si>
    <t>3 - Chris Sale</t>
  </si>
  <si>
    <t>[3] Chris Sale</t>
  </si>
  <si>
    <t>B*xyz(1)</t>
  </si>
  <si>
    <t>33+39+</t>
  </si>
  <si>
    <t>34+/41+</t>
  </si>
  <si>
    <t>33/41+</t>
  </si>
  <si>
    <t>Junior Caminero</t>
  </si>
  <si>
    <t>3B3,1B2</t>
  </si>
  <si>
    <t>J1</t>
  </si>
  <si>
    <t>Trevor Megill</t>
  </si>
  <si>
    <t>J2-36</t>
  </si>
  <si>
    <t>J3-32</t>
  </si>
  <si>
    <t>J4-28</t>
  </si>
  <si>
    <t>J2-58</t>
  </si>
  <si>
    <t>J0-80</t>
  </si>
  <si>
    <t>J3-50</t>
  </si>
  <si>
    <t>J2-60</t>
  </si>
  <si>
    <t>Scott</t>
  </si>
  <si>
    <t>Sands</t>
  </si>
  <si>
    <t>Megill</t>
  </si>
  <si>
    <t>Caminero</t>
  </si>
  <si>
    <t>34+/42+</t>
  </si>
  <si>
    <t>Wheeler  Axyz2  F7</t>
  </si>
  <si>
    <t>Skubal  Axyz1  F7</t>
  </si>
  <si>
    <t>Sale  Axyz2  F7</t>
  </si>
  <si>
    <t>Lopez  Ax2  F6</t>
  </si>
  <si>
    <t>J2-5</t>
  </si>
  <si>
    <t>J0-7</t>
  </si>
  <si>
    <t>J3-4</t>
  </si>
  <si>
    <t>J4-3</t>
  </si>
  <si>
    <t>j0</t>
  </si>
  <si>
    <t>j1</t>
  </si>
  <si>
    <t>*NO CARD*</t>
  </si>
  <si>
    <t>------</t>
  </si>
  <si>
    <t>J0</t>
  </si>
  <si>
    <t>F7/F3</t>
  </si>
  <si>
    <t>(S)</t>
  </si>
  <si>
    <t>(F)</t>
  </si>
  <si>
    <t>Bellinger, Gonzalez, Aranda, Caminero</t>
  </si>
  <si>
    <t>Muncy, Lewis, Caminero, Aranda, Gonzalez</t>
  </si>
  <si>
    <t>J2-  2</t>
  </si>
  <si>
    <t>2.25.25</t>
  </si>
  <si>
    <t>2.26.25</t>
  </si>
  <si>
    <t>2.27.25</t>
  </si>
  <si>
    <t>2.28.25</t>
  </si>
  <si>
    <t>3.1.25</t>
  </si>
  <si>
    <t>CIN</t>
  </si>
  <si>
    <t>3.2.25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</si>
</sst>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.00"/>
    <numFmt numFmtId="165" formatCode="0.0%"/>
  </numFmts>
  <fonts count="28">
    <font>
      <sz val="10"/>
      <name val="Arial"/>
      <family val="2"/>
    </font>
    <font>
      <b/>
      <sz val="10"/>
      <color indexed="12"/>
      <name val="Tahoma"/>
      <family val="2"/>
    </font>
    <font>
      <sz val="10"/>
      <name val="Tahoma"/>
      <family val="2"/>
    </font>
    <font>
      <b/>
      <sz val="10"/>
      <name val="Tahoma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ahoma"/>
      <family val="2"/>
    </font>
    <font>
      <sz val="10"/>
      <name val="Calibri"/>
      <family val="2"/>
      <scheme val="minor"/>
    </font>
    <font>
      <sz val="22"/>
      <name val="Calibri"/>
      <family val="2"/>
      <scheme val="minor"/>
    </font>
    <font>
      <b/>
      <sz val="10"/>
      <color indexed="12"/>
      <name val="Calibri"/>
      <family val="2"/>
      <scheme val="minor"/>
    </font>
    <font>
      <u/>
      <sz val="10"/>
      <name val="Calibri"/>
      <family val="2"/>
      <scheme val="minor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color indexed="12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u/>
      <sz val="10"/>
      <name val="Calibri"/>
      <family val="2"/>
      <scheme val="minor"/>
    </font>
    <font>
      <b/>
      <sz val="26"/>
      <color theme="1"/>
      <name val="Calibri"/>
      <family val="2"/>
    </font>
    <font>
      <b/>
      <sz val="30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9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name val="Arial"/>
      <family val="2"/>
    </font>
    <font>
      <b/>
      <sz val="9"/>
      <color theme="1"/>
      <name val="Tahoma"/>
      <family val="2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344">
    <xf numFmtId="0" fontId="0" fillId="0" borderId="0" xfId="0"/>
    <xf numFmtId="49" fontId="2" fillId="2" borderId="0" xfId="0" applyNumberFormat="1" applyFont="1" applyFill="1"/>
    <xf numFmtId="49" fontId="2" fillId="0" borderId="0" xfId="0" applyNumberFormat="1" applyFont="1"/>
    <xf numFmtId="49" fontId="3" fillId="2" borderId="0" xfId="0" applyNumberFormat="1" applyFont="1" applyFill="1"/>
    <xf numFmtId="49" fontId="2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left"/>
    </xf>
    <xf numFmtId="49" fontId="3" fillId="0" borderId="0" xfId="0" applyNumberFormat="1" applyFont="1"/>
    <xf numFmtId="49" fontId="2" fillId="0" borderId="0" xfId="0" quotePrefix="1" applyNumberFormat="1" applyFont="1" applyAlignment="1">
      <alignment horizontal="left"/>
    </xf>
    <xf numFmtId="49" fontId="1" fillId="0" borderId="0" xfId="0" applyNumberFormat="1" applyFont="1"/>
    <xf numFmtId="1" fontId="2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49" fontId="6" fillId="0" borderId="0" xfId="1" applyNumberFormat="1" applyFont="1" applyFill="1" applyBorder="1" applyAlignment="1" applyProtection="1"/>
    <xf numFmtId="0" fontId="0" fillId="0" borderId="0" xfId="0" applyAlignment="1">
      <alignment horizontal="center"/>
    </xf>
    <xf numFmtId="0" fontId="7" fillId="0" borderId="0" xfId="0" applyFont="1"/>
    <xf numFmtId="0" fontId="7" fillId="2" borderId="0" xfId="0" applyFont="1" applyFill="1"/>
    <xf numFmtId="0" fontId="8" fillId="2" borderId="0" xfId="0" applyFont="1" applyFill="1" applyAlignment="1" applyProtection="1">
      <alignment horizontal="center"/>
      <protection locked="0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7" fillId="2" borderId="7" xfId="0" applyFont="1" applyFill="1" applyBorder="1"/>
    <xf numFmtId="0" fontId="7" fillId="0" borderId="7" xfId="0" applyFont="1" applyBorder="1"/>
    <xf numFmtId="0" fontId="7" fillId="2" borderId="7" xfId="0" applyFont="1" applyFill="1" applyBorder="1" applyAlignment="1">
      <alignment horizontal="right" indent="1"/>
    </xf>
    <xf numFmtId="0" fontId="7" fillId="2" borderId="7" xfId="0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0" xfId="0" applyFont="1" applyAlignment="1">
      <alignment horizontal="center"/>
    </xf>
    <xf numFmtId="49" fontId="7" fillId="0" borderId="7" xfId="0" applyNumberFormat="1" applyFont="1" applyBorder="1" applyAlignment="1">
      <alignment horizontal="left"/>
    </xf>
    <xf numFmtId="49" fontId="7" fillId="0" borderId="7" xfId="0" applyNumberFormat="1" applyFont="1" applyBorder="1" applyAlignment="1">
      <alignment horizontal="center"/>
    </xf>
    <xf numFmtId="0" fontId="7" fillId="0" borderId="7" xfId="0" applyFont="1" applyBorder="1" applyAlignment="1" applyProtection="1">
      <alignment horizontal="center"/>
      <protection locked="0"/>
    </xf>
    <xf numFmtId="0" fontId="7" fillId="2" borderId="0" xfId="0" applyFont="1" applyFill="1" applyAlignment="1" applyProtection="1">
      <alignment horizontal="left"/>
      <protection locked="0"/>
    </xf>
    <xf numFmtId="0" fontId="7" fillId="2" borderId="0" xfId="0" applyFont="1" applyFill="1" applyAlignment="1" applyProtection="1">
      <alignment horizontal="center"/>
      <protection locked="0"/>
    </xf>
    <xf numFmtId="49" fontId="7" fillId="0" borderId="4" xfId="0" applyNumberFormat="1" applyFont="1" applyBorder="1" applyAlignment="1">
      <alignment horizontal="center"/>
    </xf>
    <xf numFmtId="49" fontId="7" fillId="0" borderId="22" xfId="0" applyNumberFormat="1" applyFont="1" applyBorder="1" applyAlignment="1">
      <alignment horizontal="center"/>
    </xf>
    <xf numFmtId="49" fontId="7" fillId="0" borderId="23" xfId="0" applyNumberFormat="1" applyFont="1" applyBorder="1" applyAlignment="1">
      <alignment horizontal="center"/>
    </xf>
    <xf numFmtId="49" fontId="7" fillId="0" borderId="4" xfId="0" applyNumberFormat="1" applyFont="1" applyBorder="1" applyAlignment="1">
      <alignment horizontal="left"/>
    </xf>
    <xf numFmtId="0" fontId="0" fillId="0" borderId="0" xfId="0" applyAlignment="1">
      <alignment horizontal="right"/>
    </xf>
    <xf numFmtId="49" fontId="11" fillId="0" borderId="13" xfId="0" applyNumberFormat="1" applyFont="1" applyBorder="1"/>
    <xf numFmtId="49" fontId="7" fillId="0" borderId="14" xfId="0" applyNumberFormat="1" applyFont="1" applyBorder="1" applyAlignment="1">
      <alignment horizontal="center"/>
    </xf>
    <xf numFmtId="49" fontId="7" fillId="0" borderId="17" xfId="0" applyNumberFormat="1" applyFont="1" applyBorder="1"/>
    <xf numFmtId="49" fontId="7" fillId="0" borderId="21" xfId="0" applyNumberFormat="1" applyFont="1" applyBorder="1"/>
    <xf numFmtId="49" fontId="7" fillId="0" borderId="15" xfId="0" applyNumberFormat="1" applyFont="1" applyBorder="1" applyAlignment="1">
      <alignment horizontal="center"/>
    </xf>
    <xf numFmtId="49" fontId="11" fillId="0" borderId="18" xfId="0" applyNumberFormat="1" applyFont="1" applyBorder="1"/>
    <xf numFmtId="49" fontId="7" fillId="0" borderId="9" xfId="0" applyNumberFormat="1" applyFont="1" applyBorder="1" applyAlignment="1">
      <alignment horizontal="center"/>
    </xf>
    <xf numFmtId="49" fontId="7" fillId="0" borderId="27" xfId="0" applyNumberFormat="1" applyFont="1" applyBorder="1" applyAlignment="1">
      <alignment horizontal="center"/>
    </xf>
    <xf numFmtId="49" fontId="11" fillId="0" borderId="17" xfId="0" applyNumberFormat="1" applyFont="1" applyBorder="1"/>
    <xf numFmtId="49" fontId="11" fillId="0" borderId="21" xfId="0" applyNumberFormat="1" applyFont="1" applyBorder="1"/>
    <xf numFmtId="49" fontId="7" fillId="0" borderId="33" xfId="0" applyNumberFormat="1" applyFont="1" applyBorder="1"/>
    <xf numFmtId="49" fontId="7" fillId="0" borderId="8" xfId="0" applyNumberFormat="1" applyFont="1" applyBorder="1" applyAlignment="1">
      <alignment horizontal="center"/>
    </xf>
    <xf numFmtId="49" fontId="7" fillId="0" borderId="12" xfId="0" applyNumberFormat="1" applyFont="1" applyBorder="1" applyAlignment="1">
      <alignment horizontal="center"/>
    </xf>
    <xf numFmtId="49" fontId="7" fillId="0" borderId="17" xfId="0" applyNumberFormat="1" applyFont="1" applyBorder="1" applyAlignment="1">
      <alignment horizontal="left"/>
    </xf>
    <xf numFmtId="0" fontId="7" fillId="0" borderId="0" xfId="0" applyFont="1" applyAlignment="1">
      <alignment vertical="center"/>
    </xf>
    <xf numFmtId="0" fontId="11" fillId="0" borderId="23" xfId="0" applyFont="1" applyBorder="1"/>
    <xf numFmtId="0" fontId="7" fillId="0" borderId="39" xfId="0" applyFont="1" applyBorder="1"/>
    <xf numFmtId="0" fontId="11" fillId="0" borderId="25" xfId="0" applyFont="1" applyBorder="1"/>
    <xf numFmtId="0" fontId="14" fillId="6" borderId="38" xfId="0" applyFont="1" applyFill="1" applyBorder="1"/>
    <xf numFmtId="0" fontId="14" fillId="6" borderId="0" xfId="0" applyFont="1" applyFill="1" applyAlignment="1">
      <alignment horizontal="right"/>
    </xf>
    <xf numFmtId="0" fontId="14" fillId="6" borderId="26" xfId="0" applyFont="1" applyFill="1" applyBorder="1"/>
    <xf numFmtId="0" fontId="14" fillId="6" borderId="27" xfId="0" applyFont="1" applyFill="1" applyBorder="1"/>
    <xf numFmtId="0" fontId="14" fillId="6" borderId="37" xfId="0" applyFont="1" applyFill="1" applyBorder="1" applyAlignment="1">
      <alignment horizontal="right"/>
    </xf>
    <xf numFmtId="0" fontId="14" fillId="6" borderId="28" xfId="0" applyFont="1" applyFill="1" applyBorder="1"/>
    <xf numFmtId="0" fontId="19" fillId="0" borderId="7" xfId="0" applyFont="1" applyBorder="1" applyAlignment="1">
      <alignment horizontal="center"/>
    </xf>
    <xf numFmtId="49" fontId="7" fillId="0" borderId="0" xfId="0" applyNumberFormat="1" applyFont="1" applyAlignment="1">
      <alignment horizontal="left"/>
    </xf>
    <xf numFmtId="49" fontId="7" fillId="0" borderId="0" xfId="0" applyNumberFormat="1" applyFont="1" applyAlignment="1">
      <alignment horizontal="center"/>
    </xf>
    <xf numFmtId="0" fontId="7" fillId="7" borderId="7" xfId="0" applyFont="1" applyFill="1" applyBorder="1" applyAlignment="1">
      <alignment horizontal="center"/>
    </xf>
    <xf numFmtId="0" fontId="7" fillId="15" borderId="7" xfId="0" applyFont="1" applyFill="1" applyBorder="1" applyAlignment="1">
      <alignment horizontal="center"/>
    </xf>
    <xf numFmtId="0" fontId="19" fillId="0" borderId="0" xfId="0" applyFont="1"/>
    <xf numFmtId="0" fontId="20" fillId="8" borderId="7" xfId="0" applyFont="1" applyFill="1" applyBorder="1" applyAlignment="1">
      <alignment horizontal="center"/>
    </xf>
    <xf numFmtId="0" fontId="7" fillId="9" borderId="7" xfId="0" applyFont="1" applyFill="1" applyBorder="1" applyAlignment="1">
      <alignment horizontal="center"/>
    </xf>
    <xf numFmtId="0" fontId="7" fillId="0" borderId="0" xfId="0" applyFont="1" applyAlignment="1">
      <alignment horizontal="left"/>
    </xf>
    <xf numFmtId="0" fontId="7" fillId="5" borderId="7" xfId="0" applyFont="1" applyFill="1" applyBorder="1" applyAlignment="1">
      <alignment horizontal="center"/>
    </xf>
    <xf numFmtId="0" fontId="11" fillId="5" borderId="7" xfId="0" applyFont="1" applyFill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0" xfId="0" applyFont="1"/>
    <xf numFmtId="0" fontId="21" fillId="0" borderId="7" xfId="0" applyFont="1" applyBorder="1" applyAlignment="1">
      <alignment horizontal="center"/>
    </xf>
    <xf numFmtId="0" fontId="21" fillId="13" borderId="7" xfId="0" applyFont="1" applyFill="1" applyBorder="1" applyAlignment="1">
      <alignment horizontal="center"/>
    </xf>
    <xf numFmtId="0" fontId="21" fillId="0" borderId="38" xfId="0" applyFont="1" applyBorder="1" applyAlignment="1">
      <alignment horizontal="center"/>
    </xf>
    <xf numFmtId="0" fontId="22" fillId="16" borderId="7" xfId="0" applyFont="1" applyFill="1" applyBorder="1" applyAlignment="1">
      <alignment horizontal="center"/>
    </xf>
    <xf numFmtId="49" fontId="9" fillId="0" borderId="10" xfId="0" applyNumberFormat="1" applyFont="1" applyBorder="1"/>
    <xf numFmtId="49" fontId="9" fillId="0" borderId="11" xfId="0" applyNumberFormat="1" applyFont="1" applyBorder="1"/>
    <xf numFmtId="49" fontId="9" fillId="0" borderId="29" xfId="0" applyNumberFormat="1" applyFont="1" applyBorder="1"/>
    <xf numFmtId="0" fontId="22" fillId="17" borderId="0" xfId="0" applyFont="1" applyFill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/>
    </xf>
    <xf numFmtId="0" fontId="23" fillId="0" borderId="0" xfId="0" applyFont="1"/>
    <xf numFmtId="0" fontId="2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2" fontId="4" fillId="0" borderId="0" xfId="0" applyNumberFormat="1" applyFont="1"/>
    <xf numFmtId="2" fontId="4" fillId="0" borderId="0" xfId="0" applyNumberFormat="1" applyFont="1" applyAlignment="1">
      <alignment horizontal="center"/>
    </xf>
    <xf numFmtId="0" fontId="23" fillId="0" borderId="22" xfId="0" applyFont="1" applyBorder="1" applyAlignment="1">
      <alignment horizontal="center"/>
    </xf>
    <xf numFmtId="0" fontId="23" fillId="0" borderId="9" xfId="0" applyFont="1" applyBorder="1" applyAlignment="1">
      <alignment horizontal="center"/>
    </xf>
    <xf numFmtId="0" fontId="23" fillId="14" borderId="27" xfId="0" applyFont="1" applyFill="1" applyBorder="1" applyAlignment="1">
      <alignment horizontal="center"/>
    </xf>
    <xf numFmtId="0" fontId="23" fillId="0" borderId="7" xfId="0" applyFont="1" applyBorder="1" applyAlignment="1">
      <alignment horizontal="center"/>
    </xf>
    <xf numFmtId="0" fontId="23" fillId="0" borderId="7" xfId="0" applyFont="1" applyBorder="1"/>
    <xf numFmtId="0" fontId="23" fillId="14" borderId="4" xfId="0" applyFont="1" applyFill="1" applyBorder="1" applyAlignment="1">
      <alignment horizontal="center"/>
    </xf>
    <xf numFmtId="0" fontId="23" fillId="14" borderId="23" xfId="0" applyFont="1" applyFill="1" applyBorder="1" applyAlignment="1">
      <alignment horizontal="center"/>
    </xf>
    <xf numFmtId="0" fontId="23" fillId="14" borderId="11" xfId="0" applyFont="1" applyFill="1" applyBorder="1" applyAlignment="1">
      <alignment horizontal="center"/>
    </xf>
    <xf numFmtId="0" fontId="23" fillId="14" borderId="2" xfId="0" applyFont="1" applyFill="1" applyBorder="1"/>
    <xf numFmtId="0" fontId="23" fillId="14" borderId="29" xfId="0" applyFont="1" applyFill="1" applyBorder="1" applyAlignment="1">
      <alignment horizontal="center"/>
    </xf>
    <xf numFmtId="0" fontId="23" fillId="14" borderId="7" xfId="0" applyFont="1" applyFill="1" applyBorder="1" applyAlignment="1">
      <alignment horizontal="center"/>
    </xf>
    <xf numFmtId="0" fontId="23" fillId="14" borderId="7" xfId="0" applyFont="1" applyFill="1" applyBorder="1"/>
    <xf numFmtId="0" fontId="23" fillId="0" borderId="8" xfId="0" applyFont="1" applyBorder="1" applyAlignment="1">
      <alignment horizontal="center"/>
    </xf>
    <xf numFmtId="0" fontId="23" fillId="0" borderId="42" xfId="0" applyFont="1" applyBorder="1" applyAlignment="1">
      <alignment horizontal="center"/>
    </xf>
    <xf numFmtId="0" fontId="23" fillId="0" borderId="40" xfId="0" applyFont="1" applyBorder="1" applyAlignment="1">
      <alignment horizontal="center"/>
    </xf>
    <xf numFmtId="0" fontId="23" fillId="0" borderId="43" xfId="0" applyFont="1" applyBorder="1" applyAlignment="1">
      <alignment horizontal="center"/>
    </xf>
    <xf numFmtId="49" fontId="25" fillId="0" borderId="13" xfId="0" applyNumberFormat="1" applyFont="1" applyBorder="1"/>
    <xf numFmtId="49" fontId="21" fillId="0" borderId="17" xfId="0" applyNumberFormat="1" applyFont="1" applyBorder="1"/>
    <xf numFmtId="49" fontId="21" fillId="0" borderId="21" xfId="0" applyNumberFormat="1" applyFont="1" applyBorder="1"/>
    <xf numFmtId="49" fontId="25" fillId="0" borderId="18" xfId="0" applyNumberFormat="1" applyFont="1" applyBorder="1"/>
    <xf numFmtId="49" fontId="25" fillId="0" borderId="17" xfId="0" applyNumberFormat="1" applyFont="1" applyBorder="1"/>
    <xf numFmtId="49" fontId="25" fillId="0" borderId="21" xfId="0" applyNumberFormat="1" applyFont="1" applyBorder="1"/>
    <xf numFmtId="49" fontId="21" fillId="0" borderId="33" xfId="0" applyNumberFormat="1" applyFont="1" applyBorder="1"/>
    <xf numFmtId="49" fontId="21" fillId="0" borderId="17" xfId="0" applyNumberFormat="1" applyFont="1" applyBorder="1" applyAlignment="1">
      <alignment horizontal="left"/>
    </xf>
    <xf numFmtId="164" fontId="23" fillId="0" borderId="0" xfId="0" applyNumberFormat="1" applyFont="1"/>
    <xf numFmtId="164" fontId="23" fillId="0" borderId="0" xfId="0" applyNumberFormat="1" applyFont="1" applyAlignment="1">
      <alignment horizontal="center"/>
    </xf>
    <xf numFmtId="0" fontId="23" fillId="14" borderId="41" xfId="0" applyFont="1" applyFill="1" applyBorder="1"/>
    <xf numFmtId="0" fontId="23" fillId="14" borderId="0" xfId="0" applyFont="1" applyFill="1"/>
    <xf numFmtId="0" fontId="23" fillId="14" borderId="22" xfId="0" applyFont="1" applyFill="1" applyBorder="1" applyAlignment="1">
      <alignment horizontal="center"/>
    </xf>
    <xf numFmtId="1" fontId="23" fillId="0" borderId="0" xfId="0" applyNumberFormat="1" applyFont="1" applyAlignment="1">
      <alignment horizontal="center"/>
    </xf>
    <xf numFmtId="1" fontId="23" fillId="0" borderId="3" xfId="0" applyNumberFormat="1" applyFon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14" fontId="23" fillId="0" borderId="28" xfId="0" applyNumberFormat="1" applyFont="1" applyBorder="1" applyAlignment="1">
      <alignment horizontal="center"/>
    </xf>
    <xf numFmtId="0" fontId="23" fillId="0" borderId="6" xfId="0" applyFont="1" applyBorder="1" applyAlignment="1">
      <alignment horizontal="center"/>
    </xf>
    <xf numFmtId="0" fontId="23" fillId="0" borderId="25" xfId="0" applyFont="1" applyBorder="1" applyAlignment="1">
      <alignment horizontal="center"/>
    </xf>
    <xf numFmtId="0" fontId="23" fillId="0" borderId="28" xfId="0" applyFont="1" applyBorder="1" applyAlignment="1">
      <alignment horizontal="center"/>
    </xf>
    <xf numFmtId="14" fontId="23" fillId="0" borderId="6" xfId="0" applyNumberFormat="1" applyFont="1" applyBorder="1" applyAlignment="1">
      <alignment horizontal="center"/>
    </xf>
    <xf numFmtId="14" fontId="23" fillId="0" borderId="25" xfId="0" applyNumberFormat="1" applyFont="1" applyBorder="1" applyAlignment="1">
      <alignment horizontal="center"/>
    </xf>
    <xf numFmtId="0" fontId="23" fillId="14" borderId="45" xfId="0" applyFont="1" applyFill="1" applyBorder="1" applyAlignment="1">
      <alignment horizontal="center"/>
    </xf>
    <xf numFmtId="16" fontId="23" fillId="0" borderId="28" xfId="0" applyNumberFormat="1" applyFont="1" applyBorder="1" applyAlignment="1">
      <alignment horizontal="center"/>
    </xf>
    <xf numFmtId="0" fontId="7" fillId="0" borderId="13" xfId="0" applyFont="1" applyBorder="1"/>
    <xf numFmtId="0" fontId="7" fillId="0" borderId="14" xfId="0" applyFont="1" applyBorder="1"/>
    <xf numFmtId="0" fontId="7" fillId="0" borderId="16" xfId="0" applyFont="1" applyBorder="1"/>
    <xf numFmtId="0" fontId="22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22" fillId="0" borderId="14" xfId="0" applyFont="1" applyBorder="1" applyAlignment="1">
      <alignment horizontal="center"/>
    </xf>
    <xf numFmtId="0" fontId="19" fillId="0" borderId="16" xfId="0" applyFont="1" applyBorder="1" applyAlignment="1">
      <alignment horizontal="center"/>
    </xf>
    <xf numFmtId="0" fontId="22" fillId="0" borderId="17" xfId="0" applyFont="1" applyBorder="1" applyAlignment="1">
      <alignment horizontal="center"/>
    </xf>
    <xf numFmtId="0" fontId="22" fillId="0" borderId="7" xfId="0" applyFont="1" applyBorder="1" applyAlignment="1">
      <alignment horizontal="center"/>
    </xf>
    <xf numFmtId="0" fontId="19" fillId="0" borderId="20" xfId="0" applyFont="1" applyBorder="1" applyAlignment="1">
      <alignment horizontal="center"/>
    </xf>
    <xf numFmtId="0" fontId="7" fillId="0" borderId="17" xfId="0" applyFont="1" applyBorder="1"/>
    <xf numFmtId="1" fontId="7" fillId="0" borderId="20" xfId="0" applyNumberFormat="1" applyFont="1" applyBorder="1" applyAlignment="1">
      <alignment horizontal="left"/>
    </xf>
    <xf numFmtId="0" fontId="7" fillId="0" borderId="17" xfId="0" applyFont="1" applyBorder="1" applyAlignment="1">
      <alignment horizontal="center"/>
    </xf>
    <xf numFmtId="1" fontId="7" fillId="0" borderId="20" xfId="0" applyNumberFormat="1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22" fillId="0" borderId="21" xfId="0" applyFont="1" applyBorder="1" applyAlignment="1">
      <alignment horizontal="center"/>
    </xf>
    <xf numFmtId="0" fontId="19" fillId="0" borderId="22" xfId="0" applyFont="1" applyBorder="1" applyAlignment="1">
      <alignment horizontal="center"/>
    </xf>
    <xf numFmtId="0" fontId="22" fillId="0" borderId="22" xfId="0" applyFont="1" applyBorder="1" applyAlignment="1">
      <alignment horizontal="center"/>
    </xf>
    <xf numFmtId="0" fontId="19" fillId="0" borderId="24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19" fillId="0" borderId="14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1" fontId="7" fillId="0" borderId="16" xfId="0" applyNumberFormat="1" applyFont="1" applyBorder="1" applyAlignment="1">
      <alignment horizontal="left"/>
    </xf>
    <xf numFmtId="0" fontId="7" fillId="0" borderId="20" xfId="0" applyFont="1" applyBorder="1"/>
    <xf numFmtId="0" fontId="7" fillId="0" borderId="18" xfId="0" applyFont="1" applyBorder="1"/>
    <xf numFmtId="0" fontId="7" fillId="0" borderId="28" xfId="0" applyFont="1" applyBorder="1"/>
    <xf numFmtId="0" fontId="19" fillId="0" borderId="17" xfId="0" applyFont="1" applyBorder="1" applyAlignment="1">
      <alignment horizontal="center"/>
    </xf>
    <xf numFmtId="0" fontId="7" fillId="0" borderId="21" xfId="0" applyFont="1" applyBorder="1"/>
    <xf numFmtId="0" fontId="7" fillId="0" borderId="22" xfId="0" applyFont="1" applyBorder="1"/>
    <xf numFmtId="1" fontId="7" fillId="0" borderId="24" xfId="0" applyNumberFormat="1" applyFont="1" applyBorder="1" applyAlignment="1">
      <alignment horizontal="center"/>
    </xf>
    <xf numFmtId="1" fontId="7" fillId="0" borderId="16" xfId="0" applyNumberFormat="1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49" fontId="7" fillId="0" borderId="7" xfId="0" applyNumberFormat="1" applyFont="1" applyBorder="1"/>
    <xf numFmtId="0" fontId="7" fillId="0" borderId="9" xfId="0" applyFont="1" applyBorder="1"/>
    <xf numFmtId="1" fontId="12" fillId="0" borderId="46" xfId="0" applyNumberFormat="1" applyFont="1" applyBorder="1" applyAlignment="1">
      <alignment horizontal="left"/>
    </xf>
    <xf numFmtId="1" fontId="14" fillId="0" borderId="46" xfId="0" applyNumberFormat="1" applyFont="1" applyBorder="1" applyAlignment="1">
      <alignment horizontal="center"/>
    </xf>
    <xf numFmtId="1" fontId="12" fillId="0" borderId="46" xfId="0" applyNumberFormat="1" applyFont="1" applyBorder="1" applyAlignment="1">
      <alignment horizontal="center"/>
    </xf>
    <xf numFmtId="1" fontId="14" fillId="0" borderId="42" xfId="0" applyNumberFormat="1" applyFont="1" applyBorder="1" applyAlignment="1">
      <alignment horizontal="center"/>
    </xf>
    <xf numFmtId="49" fontId="21" fillId="0" borderId="14" xfId="0" applyNumberFormat="1" applyFont="1" applyBorder="1" applyAlignment="1">
      <alignment horizontal="center"/>
    </xf>
    <xf numFmtId="49" fontId="21" fillId="0" borderId="15" xfId="0" applyNumberFormat="1" applyFont="1" applyBorder="1" applyAlignment="1">
      <alignment horizontal="center"/>
    </xf>
    <xf numFmtId="49" fontId="21" fillId="0" borderId="7" xfId="0" applyNumberFormat="1" applyFont="1" applyBorder="1" applyAlignment="1">
      <alignment horizontal="center"/>
    </xf>
    <xf numFmtId="49" fontId="21" fillId="0" borderId="4" xfId="0" applyNumberFormat="1" applyFont="1" applyBorder="1" applyAlignment="1">
      <alignment horizontal="center"/>
    </xf>
    <xf numFmtId="49" fontId="21" fillId="0" borderId="22" xfId="0" applyNumberFormat="1" applyFont="1" applyBorder="1" applyAlignment="1">
      <alignment horizontal="center"/>
    </xf>
    <xf numFmtId="49" fontId="21" fillId="0" borderId="23" xfId="0" applyNumberFormat="1" applyFont="1" applyBorder="1" applyAlignment="1">
      <alignment horizontal="center"/>
    </xf>
    <xf numFmtId="49" fontId="21" fillId="0" borderId="8" xfId="0" applyNumberFormat="1" applyFont="1" applyBorder="1" applyAlignment="1">
      <alignment horizontal="center"/>
    </xf>
    <xf numFmtId="49" fontId="21" fillId="0" borderId="12" xfId="0" applyNumberFormat="1" applyFont="1" applyBorder="1" applyAlignment="1">
      <alignment horizontal="center"/>
    </xf>
    <xf numFmtId="49" fontId="26" fillId="0" borderId="7" xfId="0" applyNumberFormat="1" applyFont="1" applyBorder="1" applyAlignment="1">
      <alignment horizontal="center"/>
    </xf>
    <xf numFmtId="49" fontId="26" fillId="0" borderId="4" xfId="0" applyNumberFormat="1" applyFont="1" applyBorder="1" applyAlignment="1">
      <alignment horizontal="center"/>
    </xf>
    <xf numFmtId="0" fontId="23" fillId="18" borderId="22" xfId="0" applyFont="1" applyFill="1" applyBorder="1" applyAlignment="1">
      <alignment horizontal="center"/>
    </xf>
    <xf numFmtId="49" fontId="13" fillId="0" borderId="30" xfId="0" applyNumberFormat="1" applyFont="1" applyBorder="1"/>
    <xf numFmtId="49" fontId="13" fillId="0" borderId="31" xfId="0" applyNumberFormat="1" applyFont="1" applyBorder="1"/>
    <xf numFmtId="49" fontId="13" fillId="0" borderId="32" xfId="0" applyNumberFormat="1" applyFont="1" applyBorder="1"/>
    <xf numFmtId="1" fontId="7" fillId="14" borderId="16" xfId="0" applyNumberFormat="1" applyFont="1" applyFill="1" applyBorder="1" applyAlignment="1">
      <alignment horizontal="left"/>
    </xf>
    <xf numFmtId="0" fontId="7" fillId="14" borderId="36" xfId="0" applyFont="1" applyFill="1" applyBorder="1"/>
    <xf numFmtId="1" fontId="7" fillId="14" borderId="20" xfId="0" applyNumberFormat="1" applyFont="1" applyFill="1" applyBorder="1" applyAlignment="1">
      <alignment horizontal="left"/>
    </xf>
    <xf numFmtId="1" fontId="7" fillId="14" borderId="24" xfId="0" applyNumberFormat="1" applyFont="1" applyFill="1" applyBorder="1" applyAlignment="1">
      <alignment horizontal="left"/>
    </xf>
    <xf numFmtId="0" fontId="7" fillId="14" borderId="16" xfId="0" applyFont="1" applyFill="1" applyBorder="1"/>
    <xf numFmtId="0" fontId="7" fillId="14" borderId="20" xfId="0" applyFont="1" applyFill="1" applyBorder="1"/>
    <xf numFmtId="0" fontId="7" fillId="14" borderId="24" xfId="0" applyFont="1" applyFill="1" applyBorder="1" applyAlignment="1">
      <alignment horizontal="center"/>
    </xf>
    <xf numFmtId="0" fontId="7" fillId="14" borderId="24" xfId="0" applyFont="1" applyFill="1" applyBorder="1"/>
    <xf numFmtId="49" fontId="7" fillId="14" borderId="20" xfId="0" applyNumberFormat="1" applyFont="1" applyFill="1" applyBorder="1"/>
    <xf numFmtId="49" fontId="7" fillId="14" borderId="24" xfId="0" applyNumberFormat="1" applyFont="1" applyFill="1" applyBorder="1"/>
    <xf numFmtId="49" fontId="7" fillId="14" borderId="16" xfId="0" applyNumberFormat="1" applyFont="1" applyFill="1" applyBorder="1"/>
    <xf numFmtId="49" fontId="3" fillId="0" borderId="0" xfId="0" applyNumberFormat="1" applyFont="1" applyAlignment="1">
      <alignment horizont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14" borderId="13" xfId="0" applyFont="1" applyFill="1" applyBorder="1" applyAlignment="1">
      <alignment horizontal="center" vertical="center"/>
    </xf>
    <xf numFmtId="0" fontId="7" fillId="14" borderId="14" xfId="0" applyFont="1" applyFill="1" applyBorder="1" applyAlignment="1">
      <alignment horizontal="center" vertical="center"/>
    </xf>
    <xf numFmtId="0" fontId="7" fillId="14" borderId="16" xfId="0" applyFont="1" applyFill="1" applyBorder="1" applyAlignment="1">
      <alignment horizontal="center" vertical="center"/>
    </xf>
    <xf numFmtId="0" fontId="7" fillId="14" borderId="17" xfId="0" applyFont="1" applyFill="1" applyBorder="1" applyAlignment="1">
      <alignment horizontal="center" vertical="center"/>
    </xf>
    <xf numFmtId="0" fontId="7" fillId="14" borderId="7" xfId="0" applyFont="1" applyFill="1" applyBorder="1" applyAlignment="1">
      <alignment horizontal="center" vertical="center"/>
    </xf>
    <xf numFmtId="0" fontId="7" fillId="14" borderId="20" xfId="0" applyFont="1" applyFill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" fontId="7" fillId="0" borderId="20" xfId="0" applyNumberFormat="1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14" borderId="21" xfId="0" applyFont="1" applyFill="1" applyBorder="1" applyAlignment="1">
      <alignment horizontal="center" vertical="center"/>
    </xf>
    <xf numFmtId="0" fontId="7" fillId="14" borderId="22" xfId="0" applyFont="1" applyFill="1" applyBorder="1" applyAlignment="1">
      <alignment horizontal="center" vertical="center"/>
    </xf>
    <xf numFmtId="0" fontId="7" fillId="14" borderId="24" xfId="0" applyFont="1" applyFill="1" applyBorder="1" applyAlignment="1">
      <alignment horizontal="center" vertical="center"/>
    </xf>
    <xf numFmtId="1" fontId="7" fillId="14" borderId="20" xfId="0" applyNumberFormat="1" applyFont="1" applyFill="1" applyBorder="1" applyAlignment="1">
      <alignment horizontal="center" vertical="center"/>
    </xf>
    <xf numFmtId="1" fontId="7" fillId="14" borderId="16" xfId="0" applyNumberFormat="1" applyFont="1" applyFill="1" applyBorder="1" applyAlignment="1">
      <alignment horizontal="center" vertical="center"/>
    </xf>
    <xf numFmtId="0" fontId="7" fillId="14" borderId="18" xfId="0" applyFont="1" applyFill="1" applyBorder="1" applyAlignment="1">
      <alignment horizontal="center" vertical="center"/>
    </xf>
    <xf numFmtId="0" fontId="7" fillId="14" borderId="28" xfId="0" applyFont="1" applyFill="1" applyBorder="1" applyAlignment="1">
      <alignment horizontal="center" vertical="center"/>
    </xf>
    <xf numFmtId="0" fontId="7" fillId="14" borderId="36" xfId="0" applyFont="1" applyFill="1" applyBorder="1" applyAlignment="1">
      <alignment horizontal="center" vertical="center"/>
    </xf>
    <xf numFmtId="1" fontId="7" fillId="14" borderId="24" xfId="0" applyNumberFormat="1" applyFont="1" applyFill="1" applyBorder="1" applyAlignment="1">
      <alignment horizontal="center" vertical="center"/>
    </xf>
    <xf numFmtId="0" fontId="7" fillId="14" borderId="9" xfId="0" applyFont="1" applyFill="1" applyBorder="1" applyAlignment="1">
      <alignment horizontal="center" vertical="center"/>
    </xf>
    <xf numFmtId="0" fontId="7" fillId="14" borderId="19" xfId="0" applyFont="1" applyFill="1" applyBorder="1" applyAlignment="1">
      <alignment horizontal="center" vertical="center"/>
    </xf>
    <xf numFmtId="49" fontId="7" fillId="14" borderId="20" xfId="0" applyNumberFormat="1" applyFont="1" applyFill="1" applyBorder="1" applyAlignment="1">
      <alignment horizontal="center" vertical="center"/>
    </xf>
    <xf numFmtId="49" fontId="7" fillId="0" borderId="17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14" borderId="24" xfId="0" applyNumberFormat="1" applyFont="1" applyFill="1" applyBorder="1" applyAlignment="1">
      <alignment horizontal="center" vertical="center"/>
    </xf>
    <xf numFmtId="49" fontId="7" fillId="14" borderId="16" xfId="0" applyNumberFormat="1" applyFont="1" applyFill="1" applyBorder="1" applyAlignment="1">
      <alignment horizontal="center" vertical="center"/>
    </xf>
    <xf numFmtId="49" fontId="7" fillId="14" borderId="17" xfId="0" applyNumberFormat="1" applyFont="1" applyFill="1" applyBorder="1" applyAlignment="1">
      <alignment horizontal="center" vertical="center"/>
    </xf>
    <xf numFmtId="49" fontId="7" fillId="14" borderId="7" xfId="0" applyNumberFormat="1" applyFont="1" applyFill="1" applyBorder="1" applyAlignment="1">
      <alignment horizontal="center" vertical="center"/>
    </xf>
    <xf numFmtId="1" fontId="7" fillId="0" borderId="16" xfId="0" applyNumberFormat="1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19" borderId="7" xfId="0" applyFont="1" applyFill="1" applyBorder="1" applyAlignment="1">
      <alignment horizontal="center"/>
    </xf>
    <xf numFmtId="0" fontId="7" fillId="11" borderId="7" xfId="0" applyFont="1" applyFill="1" applyBorder="1" applyAlignment="1">
      <alignment horizontal="center"/>
    </xf>
    <xf numFmtId="0" fontId="12" fillId="6" borderId="38" xfId="0" applyFont="1" applyFill="1" applyBorder="1"/>
    <xf numFmtId="0" fontId="12" fillId="6" borderId="27" xfId="0" applyFont="1" applyFill="1" applyBorder="1"/>
    <xf numFmtId="0" fontId="12" fillId="6" borderId="0" xfId="0" applyFont="1" applyFill="1" applyAlignment="1">
      <alignment horizontal="right"/>
    </xf>
    <xf numFmtId="0" fontId="12" fillId="6" borderId="26" xfId="0" applyFont="1" applyFill="1" applyBorder="1"/>
    <xf numFmtId="0" fontId="12" fillId="6" borderId="37" xfId="0" applyFont="1" applyFill="1" applyBorder="1" applyAlignment="1">
      <alignment horizontal="right"/>
    </xf>
    <xf numFmtId="0" fontId="12" fillId="6" borderId="28" xfId="0" applyFont="1" applyFill="1" applyBorder="1"/>
    <xf numFmtId="0" fontId="7" fillId="20" borderId="7" xfId="0" applyFont="1" applyFill="1" applyBorder="1" applyAlignment="1">
      <alignment horizontal="center"/>
    </xf>
    <xf numFmtId="49" fontId="7" fillId="20" borderId="7" xfId="0" applyNumberFormat="1" applyFont="1" applyFill="1" applyBorder="1" applyAlignment="1">
      <alignment horizontal="left"/>
    </xf>
    <xf numFmtId="49" fontId="7" fillId="11" borderId="7" xfId="0" applyNumberFormat="1" applyFont="1" applyFill="1" applyBorder="1" applyAlignment="1">
      <alignment horizontal="left"/>
    </xf>
    <xf numFmtId="49" fontId="7" fillId="19" borderId="7" xfId="0" applyNumberFormat="1" applyFont="1" applyFill="1" applyBorder="1" applyAlignment="1">
      <alignment horizontal="left"/>
    </xf>
    <xf numFmtId="49" fontId="7" fillId="7" borderId="7" xfId="0" applyNumberFormat="1" applyFont="1" applyFill="1" applyBorder="1" applyAlignment="1">
      <alignment horizontal="left"/>
    </xf>
    <xf numFmtId="0" fontId="21" fillId="19" borderId="7" xfId="0" applyFont="1" applyFill="1" applyBorder="1" applyAlignment="1">
      <alignment horizontal="center"/>
    </xf>
    <xf numFmtId="0" fontId="12" fillId="0" borderId="7" xfId="0" applyFont="1" applyBorder="1"/>
    <xf numFmtId="0" fontId="7" fillId="11" borderId="7" xfId="0" applyFont="1" applyFill="1" applyBorder="1" applyAlignment="1">
      <alignment horizontal="center" vertical="center"/>
    </xf>
    <xf numFmtId="0" fontId="7" fillId="21" borderId="16" xfId="0" applyFont="1" applyFill="1" applyBorder="1" applyAlignment="1">
      <alignment horizontal="center" vertical="center"/>
    </xf>
    <xf numFmtId="0" fontId="7" fillId="21" borderId="20" xfId="0" applyFont="1" applyFill="1" applyBorder="1" applyAlignment="1">
      <alignment horizontal="center" vertical="center"/>
    </xf>
    <xf numFmtId="0" fontId="7" fillId="21" borderId="24" xfId="0" applyFont="1" applyFill="1" applyBorder="1" applyAlignment="1">
      <alignment horizontal="center" vertical="center"/>
    </xf>
    <xf numFmtId="1" fontId="7" fillId="21" borderId="20" xfId="0" applyNumberFormat="1" applyFont="1" applyFill="1" applyBorder="1" applyAlignment="1">
      <alignment horizontal="center" vertical="center"/>
    </xf>
    <xf numFmtId="0" fontId="7" fillId="21" borderId="7" xfId="0" applyFont="1" applyFill="1" applyBorder="1" applyAlignment="1">
      <alignment horizontal="center" vertical="center"/>
    </xf>
    <xf numFmtId="49" fontId="7" fillId="21" borderId="7" xfId="0" applyNumberFormat="1" applyFont="1" applyFill="1" applyBorder="1" applyAlignment="1">
      <alignment horizontal="center" vertical="center"/>
    </xf>
    <xf numFmtId="1" fontId="7" fillId="21" borderId="16" xfId="0" applyNumberFormat="1" applyFont="1" applyFill="1" applyBorder="1" applyAlignment="1">
      <alignment horizontal="center" vertical="center"/>
    </xf>
    <xf numFmtId="0" fontId="7" fillId="21" borderId="19" xfId="0" applyFont="1" applyFill="1" applyBorder="1" applyAlignment="1">
      <alignment horizontal="center" vertical="center"/>
    </xf>
    <xf numFmtId="0" fontId="7" fillId="22" borderId="7" xfId="0" applyFont="1" applyFill="1" applyBorder="1" applyAlignment="1">
      <alignment horizontal="center"/>
    </xf>
    <xf numFmtId="49" fontId="20" fillId="19" borderId="7" xfId="0" applyNumberFormat="1" applyFont="1" applyFill="1" applyBorder="1" applyAlignment="1">
      <alignment horizontal="center"/>
    </xf>
    <xf numFmtId="49" fontId="20" fillId="19" borderId="7" xfId="0" applyNumberFormat="1" applyFont="1" applyFill="1" applyBorder="1" applyAlignment="1">
      <alignment horizontal="left"/>
    </xf>
    <xf numFmtId="49" fontId="24" fillId="7" borderId="10" xfId="0" applyNumberFormat="1" applyFont="1" applyFill="1" applyBorder="1"/>
    <xf numFmtId="49" fontId="24" fillId="7" borderId="11" xfId="0" applyNumberFormat="1" applyFont="1" applyFill="1" applyBorder="1"/>
    <xf numFmtId="49" fontId="24" fillId="7" borderId="34" xfId="0" applyNumberFormat="1" applyFont="1" applyFill="1" applyBorder="1"/>
    <xf numFmtId="49" fontId="24" fillId="7" borderId="35" xfId="0" applyNumberFormat="1" applyFont="1" applyFill="1" applyBorder="1"/>
    <xf numFmtId="49" fontId="7" fillId="23" borderId="7" xfId="0" applyNumberFormat="1" applyFont="1" applyFill="1" applyBorder="1" applyAlignment="1">
      <alignment horizontal="left"/>
    </xf>
    <xf numFmtId="0" fontId="7" fillId="3" borderId="7" xfId="0" applyFont="1" applyFill="1" applyBorder="1" applyAlignment="1">
      <alignment horizontal="center"/>
    </xf>
    <xf numFmtId="0" fontId="7" fillId="3" borderId="7" xfId="0" applyFont="1" applyFill="1" applyBorder="1"/>
    <xf numFmtId="0" fontId="0" fillId="0" borderId="7" xfId="0" applyBorder="1" applyAlignment="1">
      <alignment horizontal="left"/>
    </xf>
    <xf numFmtId="0" fontId="27" fillId="0" borderId="7" xfId="0" applyFont="1" applyBorder="1" applyAlignment="1">
      <alignment horizontal="center"/>
    </xf>
    <xf numFmtId="0" fontId="27" fillId="0" borderId="7" xfId="0" applyFont="1" applyBorder="1"/>
    <xf numFmtId="0" fontId="19" fillId="0" borderId="7" xfId="0" applyFont="1" applyBorder="1"/>
    <xf numFmtId="49" fontId="12" fillId="0" borderId="7" xfId="0" applyNumberFormat="1" applyFont="1" applyBorder="1" applyAlignment="1">
      <alignment horizontal="left"/>
    </xf>
    <xf numFmtId="0" fontId="7" fillId="2" borderId="7" xfId="0" quotePrefix="1" applyFont="1" applyFill="1" applyBorder="1" applyAlignment="1">
      <alignment horizontal="center"/>
    </xf>
    <xf numFmtId="0" fontId="12" fillId="2" borderId="7" xfId="0" applyFont="1" applyFill="1" applyBorder="1" applyAlignment="1">
      <alignment horizontal="center" vertical="center"/>
    </xf>
    <xf numFmtId="0" fontId="7" fillId="0" borderId="7" xfId="0" applyFont="1" applyBorder="1" applyAlignment="1" applyProtection="1">
      <alignment horizontal="left"/>
      <protection locked="0"/>
    </xf>
    <xf numFmtId="0" fontId="11" fillId="3" borderId="4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15" fillId="7" borderId="4" xfId="0" applyFont="1" applyFill="1" applyBorder="1" applyAlignment="1">
      <alignment horizontal="center"/>
    </xf>
    <xf numFmtId="0" fontId="15" fillId="7" borderId="5" xfId="0" applyFont="1" applyFill="1" applyBorder="1" applyAlignment="1">
      <alignment horizontal="center"/>
    </xf>
    <xf numFmtId="0" fontId="15" fillId="7" borderId="6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6" fillId="3" borderId="6" xfId="0" applyFont="1" applyFill="1" applyBorder="1" applyAlignment="1">
      <alignment horizontal="center"/>
    </xf>
    <xf numFmtId="0" fontId="15" fillId="7" borderId="7" xfId="0" applyFont="1" applyFill="1" applyBorder="1" applyAlignment="1" applyProtection="1">
      <alignment horizontal="center"/>
      <protection locked="0"/>
    </xf>
    <xf numFmtId="0" fontId="7" fillId="0" borderId="8" xfId="0" applyFont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locked="0"/>
    </xf>
    <xf numFmtId="0" fontId="18" fillId="7" borderId="1" xfId="0" applyFont="1" applyFill="1" applyBorder="1" applyAlignment="1" applyProtection="1">
      <alignment horizontal="center" vertical="center"/>
      <protection locked="0"/>
    </xf>
    <xf numFmtId="0" fontId="17" fillId="7" borderId="2" xfId="0" applyFont="1" applyFill="1" applyBorder="1" applyAlignment="1" applyProtection="1">
      <alignment horizontal="center" vertical="center"/>
      <protection locked="0"/>
    </xf>
    <xf numFmtId="0" fontId="17" fillId="7" borderId="3" xfId="0" applyFont="1" applyFill="1" applyBorder="1" applyAlignment="1" applyProtection="1">
      <alignment horizontal="center" vertical="center"/>
      <protection locked="0"/>
    </xf>
    <xf numFmtId="49" fontId="15" fillId="7" borderId="7" xfId="0" applyNumberFormat="1" applyFont="1" applyFill="1" applyBorder="1" applyAlignment="1">
      <alignment horizontal="center"/>
    </xf>
    <xf numFmtId="49" fontId="15" fillId="7" borderId="4" xfId="0" applyNumberFormat="1" applyFont="1" applyFill="1" applyBorder="1" applyAlignment="1">
      <alignment horizontal="center"/>
    </xf>
    <xf numFmtId="49" fontId="15" fillId="7" borderId="5" xfId="0" applyNumberFormat="1" applyFont="1" applyFill="1" applyBorder="1" applyAlignment="1">
      <alignment horizontal="center"/>
    </xf>
    <xf numFmtId="49" fontId="15" fillId="7" borderId="6" xfId="0" applyNumberFormat="1" applyFont="1" applyFill="1" applyBorder="1" applyAlignment="1">
      <alignment horizontal="center"/>
    </xf>
    <xf numFmtId="49" fontId="15" fillId="7" borderId="10" xfId="0" applyNumberFormat="1" applyFont="1" applyFill="1" applyBorder="1" applyAlignment="1">
      <alignment horizontal="center"/>
    </xf>
    <xf numFmtId="49" fontId="15" fillId="7" borderId="11" xfId="0" applyNumberFormat="1" applyFont="1" applyFill="1" applyBorder="1" applyAlignment="1">
      <alignment horizontal="center"/>
    </xf>
    <xf numFmtId="49" fontId="15" fillId="7" borderId="34" xfId="0" applyNumberFormat="1" applyFont="1" applyFill="1" applyBorder="1" applyAlignment="1">
      <alignment horizontal="center"/>
    </xf>
    <xf numFmtId="49" fontId="15" fillId="7" borderId="44" xfId="0" applyNumberFormat="1" applyFont="1" applyFill="1" applyBorder="1" applyAlignment="1">
      <alignment horizontal="center"/>
    </xf>
    <xf numFmtId="49" fontId="11" fillId="7" borderId="34" xfId="0" applyNumberFormat="1" applyFont="1" applyFill="1" applyBorder="1" applyAlignment="1">
      <alignment horizontal="center" vertical="center"/>
    </xf>
    <xf numFmtId="49" fontId="11" fillId="7" borderId="44" xfId="0" applyNumberFormat="1" applyFont="1" applyFill="1" applyBorder="1" applyAlignment="1">
      <alignment horizontal="center" vertical="center"/>
    </xf>
    <xf numFmtId="49" fontId="3" fillId="0" borderId="0" xfId="0" applyNumberFormat="1" applyFont="1" applyAlignment="1">
      <alignment horizontal="center"/>
    </xf>
    <xf numFmtId="49" fontId="3" fillId="7" borderId="1" xfId="0" applyNumberFormat="1" applyFont="1" applyFill="1" applyBorder="1" applyAlignment="1">
      <alignment horizontal="center"/>
    </xf>
    <xf numFmtId="49" fontId="3" fillId="7" borderId="2" xfId="0" applyNumberFormat="1" applyFont="1" applyFill="1" applyBorder="1" applyAlignment="1">
      <alignment horizontal="center"/>
    </xf>
    <xf numFmtId="49" fontId="3" fillId="7" borderId="3" xfId="0" applyNumberFormat="1" applyFont="1" applyFill="1" applyBorder="1" applyAlignment="1">
      <alignment horizontal="center"/>
    </xf>
    <xf numFmtId="49" fontId="15" fillId="10" borderId="34" xfId="0" applyNumberFormat="1" applyFont="1" applyFill="1" applyBorder="1" applyAlignment="1">
      <alignment horizontal="center"/>
    </xf>
    <xf numFmtId="49" fontId="15" fillId="10" borderId="44" xfId="0" applyNumberFormat="1" applyFont="1" applyFill="1" applyBorder="1" applyAlignment="1">
      <alignment horizontal="center"/>
    </xf>
    <xf numFmtId="0" fontId="22" fillId="17" borderId="7" xfId="0" applyFont="1" applyFill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49" fontId="15" fillId="10" borderId="10" xfId="0" applyNumberFormat="1" applyFont="1" applyFill="1" applyBorder="1" applyAlignment="1">
      <alignment horizontal="center"/>
    </xf>
    <xf numFmtId="49" fontId="15" fillId="10" borderId="11" xfId="0" applyNumberFormat="1" applyFont="1" applyFill="1" applyBorder="1" applyAlignment="1">
      <alignment horizontal="center"/>
    </xf>
    <xf numFmtId="49" fontId="15" fillId="12" borderId="38" xfId="0" applyNumberFormat="1" applyFont="1" applyFill="1" applyBorder="1" applyAlignment="1">
      <alignment horizontal="center"/>
    </xf>
    <xf numFmtId="49" fontId="15" fillId="12" borderId="0" xfId="0" applyNumberFormat="1" applyFont="1" applyFill="1" applyAlignment="1">
      <alignment horizontal="center"/>
    </xf>
    <xf numFmtId="49" fontId="15" fillId="12" borderId="7" xfId="0" applyNumberFormat="1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13" borderId="7" xfId="0" applyFont="1" applyFill="1" applyBorder="1" applyAlignment="1">
      <alignment horizontal="center"/>
    </xf>
    <xf numFmtId="0" fontId="9" fillId="11" borderId="4" xfId="0" applyFont="1" applyFill="1" applyBorder="1" applyAlignment="1">
      <alignment horizontal="center"/>
    </xf>
    <xf numFmtId="0" fontId="9" fillId="11" borderId="5" xfId="0" applyFont="1" applyFill="1" applyBorder="1" applyAlignment="1">
      <alignment horizontal="center"/>
    </xf>
    <xf numFmtId="0" fontId="9" fillId="11" borderId="6" xfId="0" applyFont="1" applyFill="1" applyBorder="1" applyAlignment="1">
      <alignment horizontal="center"/>
    </xf>
    <xf numFmtId="0" fontId="10" fillId="4" borderId="4" xfId="0" applyFont="1" applyFill="1" applyBorder="1" applyAlignment="1">
      <alignment horizontal="center"/>
    </xf>
    <xf numFmtId="0" fontId="10" fillId="4" borderId="5" xfId="0" applyFont="1" applyFill="1" applyBorder="1" applyAlignment="1">
      <alignment horizontal="center"/>
    </xf>
    <xf numFmtId="0" fontId="10" fillId="4" borderId="6" xfId="0" applyFont="1" applyFill="1" applyBorder="1" applyAlignment="1">
      <alignment horizontal="center"/>
    </xf>
    <xf numFmtId="0" fontId="10" fillId="7" borderId="4" xfId="0" applyFont="1" applyFill="1" applyBorder="1" applyAlignment="1">
      <alignment horizontal="center"/>
    </xf>
    <xf numFmtId="0" fontId="10" fillId="7" borderId="5" xfId="0" applyFont="1" applyFill="1" applyBorder="1" applyAlignment="1">
      <alignment horizontal="center"/>
    </xf>
    <xf numFmtId="0" fontId="10" fillId="7" borderId="6" xfId="0" applyFont="1" applyFill="1" applyBorder="1" applyAlignment="1">
      <alignment horizontal="center"/>
    </xf>
    <xf numFmtId="0" fontId="7" fillId="0" borderId="7" xfId="0" applyFont="1" applyFill="1" applyBorder="1"/>
    <xf numFmtId="49" fontId="7" fillId="0" borderId="7" xfId="0" applyNumberFormat="1" applyFont="1" applyFill="1" applyBorder="1" applyAlignment="1">
      <alignment horizontal="left"/>
    </xf>
    <xf numFmtId="0" fontId="0" fillId="14" borderId="7" xfId="0" applyFill="1" applyBorder="1"/>
    <xf numFmtId="49" fontId="21" fillId="12" borderId="7" xfId="0" applyNumberFormat="1" applyFont="1" applyFill="1" applyBorder="1" applyAlignment="1">
      <alignment horizontal="center"/>
    </xf>
    <xf numFmtId="49" fontId="21" fillId="12" borderId="4" xfId="0" applyNumberFormat="1" applyFont="1" applyFill="1" applyBorder="1" applyAlignment="1">
      <alignment horizontal="center"/>
    </xf>
    <xf numFmtId="49" fontId="21" fillId="12" borderId="14" xfId="0" applyNumberFormat="1" applyFont="1" applyFill="1" applyBorder="1" applyAlignment="1">
      <alignment horizontal="center"/>
    </xf>
    <xf numFmtId="49" fontId="21" fillId="12" borderId="15" xfId="0" applyNumberFormat="1" applyFont="1" applyFill="1" applyBorder="1" applyAlignment="1">
      <alignment horizontal="center"/>
    </xf>
    <xf numFmtId="49" fontId="21" fillId="12" borderId="9" xfId="0" applyNumberFormat="1" applyFont="1" applyFill="1" applyBorder="1" applyAlignment="1">
      <alignment horizontal="center"/>
    </xf>
    <xf numFmtId="49" fontId="21" fillId="12" borderId="27" xfId="0" applyNumberFormat="1" applyFont="1" applyFill="1" applyBorder="1" applyAlignment="1">
      <alignment horizontal="center"/>
    </xf>
    <xf numFmtId="49" fontId="21" fillId="12" borderId="22" xfId="0" applyNumberFormat="1" applyFont="1" applyFill="1" applyBorder="1" applyAlignment="1">
      <alignment horizontal="center"/>
    </xf>
    <xf numFmtId="49" fontId="21" fillId="12" borderId="23" xfId="0" applyNumberFormat="1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12"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b/>
        <i/>
        <color auto="1"/>
      </font>
      <fill>
        <patternFill>
          <bgColor rgb="FF92D05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</dxfs>
  <tableStyles count="0" defaultTableStyle="TableStyleMedium2" defaultPivotStyle="PivotStyleLight16"/>
  <colors>
    <mruColors>
      <color rgb="FF99FF99"/>
      <color rgb="FFFFFF99"/>
      <color rgb="FF66FF33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109970</xdr:colOff>
      <xdr:row>31</xdr:row>
      <xdr:rowOff>48492</xdr:rowOff>
    </xdr:from>
    <xdr:to>
      <xdr:col>3</xdr:col>
      <xdr:colOff>633845</xdr:colOff>
      <xdr:row>39</xdr:row>
      <xdr:rowOff>124692</xdr:rowOff>
    </xdr:to>
    <xdr:pic>
      <xdr:nvPicPr>
        <xdr:cNvPr id="2" name="Picture 30">
          <a:extLst>
            <a:ext uri="{FF2B5EF4-FFF2-40B4-BE49-F238E27FC236}">
              <a16:creationId xmlns:a16="http://schemas.microsoft.com/office/drawing/2014/main" id="{D8FD4A68-3152-4D28-ACB5-72DE863FBC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6170" y="5296767"/>
          <a:ext cx="981075" cy="13716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26843</xdr:colOff>
      <xdr:row>28</xdr:row>
      <xdr:rowOff>52821</xdr:rowOff>
    </xdr:from>
    <xdr:to>
      <xdr:col>3</xdr:col>
      <xdr:colOff>588818</xdr:colOff>
      <xdr:row>30</xdr:row>
      <xdr:rowOff>129021</xdr:rowOff>
    </xdr:to>
    <xdr:pic>
      <xdr:nvPicPr>
        <xdr:cNvPr id="3" name="Picture 10" descr="APBA dice 2.jpg">
          <a:extLst>
            <a:ext uri="{FF2B5EF4-FFF2-40B4-BE49-F238E27FC236}">
              <a16:creationId xmlns:a16="http://schemas.microsoft.com/office/drawing/2014/main" id="{8ECB85B9-901E-41F7-BD40-E7D4BD25F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0218" y="4815321"/>
          <a:ext cx="76200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60615</xdr:colOff>
      <xdr:row>42</xdr:row>
      <xdr:rowOff>46761</xdr:rowOff>
    </xdr:from>
    <xdr:to>
      <xdr:col>9</xdr:col>
      <xdr:colOff>316057</xdr:colOff>
      <xdr:row>67</xdr:row>
      <xdr:rowOff>104775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35AC442-ECBD-42DA-86D3-4054EBA59695}"/>
            </a:ext>
          </a:extLst>
        </xdr:cNvPr>
        <xdr:cNvSpPr txBox="1"/>
      </xdr:nvSpPr>
      <xdr:spPr>
        <a:xfrm>
          <a:off x="60615" y="7076211"/>
          <a:ext cx="3170092" cy="4134714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sng">
              <a:latin typeface="+mn-lt"/>
            </a:rPr>
            <a:t>General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latin typeface="+mn-lt"/>
            </a:rPr>
            <a:t>1) H&amp;R - no                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2) SAC - no 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3) LOOK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----&gt;   </a:t>
          </a:r>
          <a:r>
            <a:rPr lang="en-US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Witt &amp; Muncy</a:t>
          </a:r>
          <a:r>
            <a:rPr lang="en-US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do not have a</a:t>
          </a:r>
          <a:r>
            <a:rPr lang="en-US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25 @ 12 on their cards!</a:t>
          </a:r>
          <a:endParaRPr lang="en-US" b="1">
            <a:solidFill>
              <a:srgbClr val="FF0000"/>
            </a:solidFill>
            <a:effectLst/>
          </a:endParaRPr>
        </a:p>
        <a:p>
          <a:endParaRPr lang="en-US" sz="1100">
            <a:latin typeface="+mn-lt"/>
          </a:endParaRPr>
        </a:p>
        <a:p>
          <a:r>
            <a:rPr lang="en-US" sz="1100" baseline="0">
              <a:latin typeface="+mn-lt"/>
            </a:rPr>
            <a:t>4) </a:t>
          </a:r>
          <a:r>
            <a:rPr lang="en-US" sz="1100" u="sng" baseline="0">
              <a:latin typeface="+mn-lt"/>
            </a:rPr>
            <a:t>Pinch Run </a:t>
          </a:r>
          <a:r>
            <a:rPr lang="en-US" sz="1100" baseline="0">
              <a:latin typeface="+mn-lt"/>
            </a:rPr>
            <a:t>- </a:t>
          </a:r>
          <a:r>
            <a:rPr lang="en-US" sz="1100" b="0" baseline="0">
              <a:latin typeface="+mn-lt"/>
            </a:rPr>
            <a:t>use (F) PR for non-fast in 9th or extra  to tie or win game (Lux, Tatis, Gonzalez,Bellinger) </a:t>
          </a:r>
        </a:p>
        <a:p>
          <a:endParaRPr lang="en-US" sz="1100" b="0" baseline="0">
            <a:latin typeface="+mn-lt"/>
          </a:endParaRPr>
        </a:p>
        <a:p>
          <a:r>
            <a:rPr lang="en-US" sz="1100" b="0" u="none" baseline="0">
              <a:latin typeface="+mn-lt"/>
            </a:rPr>
            <a:t>5) </a:t>
          </a:r>
          <a:r>
            <a:rPr lang="en-US" sz="1100" b="0" u="sng" baseline="0">
              <a:latin typeface="+mn-lt"/>
            </a:rPr>
            <a:t>Pinch Hit </a:t>
          </a:r>
          <a:r>
            <a:rPr lang="en-US" sz="1100" b="0" baseline="0">
              <a:latin typeface="+mn-lt"/>
            </a:rPr>
            <a:t>- use best APBA judgement top of 9th or extras to tie/win game</a:t>
          </a:r>
        </a:p>
        <a:p>
          <a:r>
            <a:rPr lang="en-US" sz="1100" b="0" baseline="0">
              <a:latin typeface="+mn-lt"/>
            </a:rPr>
            <a:t>HR - Alvarez,Wallner,Muncy,Tatis</a:t>
          </a:r>
        </a:p>
        <a:p>
          <a:r>
            <a:rPr lang="en-US" sz="1100" b="0" baseline="0">
              <a:latin typeface="+mn-lt"/>
            </a:rPr>
            <a:t>OB - Alvarez,Wallner</a:t>
          </a:r>
        </a:p>
        <a:p>
          <a:r>
            <a:rPr lang="en-US" sz="1100" b="1" baseline="0">
              <a:solidFill>
                <a:srgbClr val="FF0000"/>
              </a:solidFill>
              <a:latin typeface="+mn-lt"/>
            </a:rPr>
            <a:t>*DO NOT PH for Witt - I need SS9 and Fldg1 DEF</a:t>
          </a:r>
        </a:p>
        <a:p>
          <a:endParaRPr lang="en-US" sz="1100" baseline="0">
            <a:latin typeface="+mn-lt"/>
          </a:endParaRPr>
        </a:p>
        <a:p>
          <a:r>
            <a:rPr lang="en-US" sz="1100" baseline="0">
              <a:latin typeface="+mn-lt"/>
            </a:rPr>
            <a:t>5) </a:t>
          </a:r>
          <a:r>
            <a:rPr lang="en-US" sz="1100" u="sng" baseline="0">
              <a:latin typeface="+mn-lt"/>
            </a:rPr>
            <a:t>Available games (if needed)</a:t>
          </a:r>
        </a:p>
        <a:p>
          <a:r>
            <a:rPr lang="en-US" sz="1050" baseline="0">
              <a:latin typeface="+mn-lt"/>
            </a:rPr>
            <a:t>  - 4 game series</a:t>
          </a:r>
        </a:p>
        <a:p>
          <a:r>
            <a:rPr lang="en-US" sz="1050" baseline="0">
              <a:latin typeface="+mn-lt"/>
            </a:rPr>
            <a:t>  - Aranda(1), Caminero(1), Stallings(1)</a:t>
          </a:r>
        </a:p>
        <a:p>
          <a:endParaRPr lang="en-US" sz="1050" baseline="0">
            <a:latin typeface="+mn-lt"/>
          </a:endParaRPr>
        </a:p>
        <a:p>
          <a:r>
            <a:rPr lang="en-US" sz="1050" baseline="0">
              <a:latin typeface="+mn-lt"/>
            </a:rPr>
            <a:t>  - 3 game series (away)</a:t>
          </a:r>
        </a:p>
        <a:p>
          <a:r>
            <a:rPr lang="en-US" sz="1050" baseline="0">
              <a:latin typeface="+mn-lt"/>
            </a:rPr>
            <a:t>  - Tatis(1),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Aranda(1), Caminero(1), Stallings(2), Lux(2)</a:t>
          </a:r>
          <a:endParaRPr lang="en-US" sz="1050">
            <a:effectLst/>
          </a:endParaRPr>
        </a:p>
        <a:p>
          <a:endParaRPr lang="en-US" sz="1050" baseline="0">
            <a:latin typeface="+mn-lt"/>
          </a:endParaRPr>
        </a:p>
        <a:p>
          <a:r>
            <a:rPr lang="en-US" sz="105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- 3 game series (home)</a:t>
          </a:r>
          <a:endParaRPr lang="en-US" sz="1050">
            <a:effectLst/>
          </a:endParaRPr>
        </a:p>
        <a:p>
          <a:r>
            <a:rPr lang="en-US" sz="105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Aranda(1), Caminero(1), Stallings(1), Jeffers(1),             Lux(2)</a:t>
          </a:r>
          <a:endParaRPr lang="en-US" sz="1050">
            <a:effectLst/>
          </a:endParaRPr>
        </a:p>
        <a:p>
          <a:endParaRPr lang="en-US" sz="1100" baseline="0"/>
        </a:p>
        <a:p>
          <a:endParaRPr lang="en-US" sz="1100"/>
        </a:p>
      </xdr:txBody>
    </xdr:sp>
    <xdr:clientData/>
  </xdr:twoCellAnchor>
  <xdr:twoCellAnchor>
    <xdr:from>
      <xdr:col>15</xdr:col>
      <xdr:colOff>76201</xdr:colOff>
      <xdr:row>42</xdr:row>
      <xdr:rowOff>47625</xdr:rowOff>
    </xdr:from>
    <xdr:to>
      <xdr:col>19</xdr:col>
      <xdr:colOff>380999</xdr:colOff>
      <xdr:row>67</xdr:row>
      <xdr:rowOff>25978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30E3A3EE-F59F-4176-BB6B-8B5E9E1626FD}"/>
            </a:ext>
          </a:extLst>
        </xdr:cNvPr>
        <xdr:cNvSpPr txBox="1"/>
      </xdr:nvSpPr>
      <xdr:spPr>
        <a:xfrm>
          <a:off x="5358246" y="7182716"/>
          <a:ext cx="2677389" cy="4117398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sng"/>
            <a:t>Defense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>
              <a:solidFill>
                <a:schemeClr val="dk1"/>
              </a:solidFill>
              <a:latin typeface="+mn-lt"/>
              <a:ea typeface="+mn-ea"/>
              <a:cs typeface="+mn-cs"/>
            </a:rPr>
            <a:t>1) Defense fldg 1 team and infield most of the time; may be pitcher dependant.</a:t>
          </a:r>
          <a:endParaRPr lang="en-US" sz="1100" u="sng" baseline="0"/>
        </a:p>
        <a:p>
          <a:endParaRPr lang="en-US" sz="1100" u="none" baseline="0"/>
        </a:p>
        <a:p>
          <a:r>
            <a:rPr lang="en-US" sz="1100" u="none" baseline="0"/>
            <a:t>2) Play close </a:t>
          </a:r>
          <a:r>
            <a:rPr lang="en-US" sz="1100" b="1" u="none" baseline="0"/>
            <a:t>Runners 2nd/3rd board </a:t>
          </a:r>
          <a:r>
            <a:rPr lang="en-US" sz="1100" u="none" baseline="0"/>
            <a:t>or </a:t>
          </a:r>
          <a:r>
            <a:rPr lang="en-US" sz="1100" b="1" u="none" baseline="0"/>
            <a:t>Runners 3rd board </a:t>
          </a:r>
          <a:r>
            <a:rPr lang="en-US" sz="1100" u="none" baseline="0"/>
            <a:t>and </a:t>
          </a:r>
          <a:r>
            <a:rPr lang="en-US" sz="1100" b="1" u="none" baseline="0">
              <a:solidFill>
                <a:srgbClr val="FF0000"/>
              </a:solidFill>
            </a:rPr>
            <a:t>ONLY</a:t>
          </a:r>
          <a:r>
            <a:rPr lang="en-US" sz="1100" u="none" baseline="0"/>
            <a:t> </a:t>
          </a:r>
          <a:r>
            <a:rPr lang="en-US" sz="1100" b="1" u="none" baseline="0"/>
            <a:t>when SS9/2b7</a:t>
          </a:r>
        </a:p>
        <a:p>
          <a:endParaRPr lang="en-US" sz="1100" u="none" baseline="0"/>
        </a:p>
        <a:p>
          <a:r>
            <a:rPr lang="en-US" sz="1100" baseline="0"/>
            <a:t>3) Def in </a:t>
          </a:r>
          <a:r>
            <a:rPr lang="en-US" sz="1100" u="sng" baseline="0"/>
            <a:t>bottom 9th+</a:t>
          </a:r>
          <a:r>
            <a:rPr lang="en-US" sz="1100" u="none" baseline="0"/>
            <a:t> if</a:t>
          </a:r>
          <a:r>
            <a:rPr lang="en-US" sz="1100" baseline="0"/>
            <a:t> Rebels tied /lead</a:t>
          </a:r>
        </a:p>
        <a:p>
          <a:r>
            <a:rPr lang="en-US" sz="1050" baseline="0"/>
            <a:t>C9 - Stallings</a:t>
          </a:r>
        </a:p>
        <a:p>
          <a:r>
            <a:rPr lang="en-US" sz="1050" baseline="0"/>
            <a:t>1b5 - Bellinger</a:t>
          </a:r>
        </a:p>
        <a:p>
          <a:r>
            <a:rPr lang="en-US" sz="1050" baseline="0"/>
            <a:t>2b7 - Gonzalez (*better for playing close)</a:t>
          </a:r>
        </a:p>
        <a:p>
          <a:r>
            <a:rPr lang="en-US" sz="1050" baseline="0"/>
            <a:t>ss9 - Witt</a:t>
          </a:r>
        </a:p>
        <a:p>
          <a:r>
            <a:rPr lang="en-US" sz="1050" baseline="0"/>
            <a:t>3b4 - Muncy</a:t>
          </a:r>
        </a:p>
        <a:p>
          <a:r>
            <a:rPr lang="en-US" sz="1050" baseline="0"/>
            <a:t>rf3 - Duran</a:t>
          </a:r>
        </a:p>
        <a:p>
          <a:r>
            <a:rPr lang="en-US" sz="1050" baseline="0"/>
            <a:t>cf2 - Soto</a:t>
          </a:r>
        </a:p>
        <a:p>
          <a:r>
            <a:rPr lang="en-US" sz="1050" baseline="0"/>
            <a:t>lf3 -  Tatis</a:t>
          </a:r>
        </a:p>
        <a:p>
          <a:r>
            <a:rPr lang="en-US" sz="1050" baseline="0"/>
            <a:t>DH - Alvarez</a:t>
          </a:r>
        </a:p>
        <a:p>
          <a:r>
            <a:rPr lang="en-US" sz="1050" baseline="0"/>
            <a:t>-------------------------</a:t>
          </a:r>
        </a:p>
        <a:p>
          <a:r>
            <a:rPr lang="en-US" sz="1100" baseline="0"/>
            <a:t>34+/42+</a:t>
          </a:r>
        </a:p>
        <a:p>
          <a:endParaRPr lang="en-US" sz="1100" baseline="0"/>
        </a:p>
      </xdr:txBody>
    </xdr:sp>
    <xdr:clientData/>
  </xdr:twoCellAnchor>
  <xdr:twoCellAnchor>
    <xdr:from>
      <xdr:col>9</xdr:col>
      <xdr:colOff>351692</xdr:colOff>
      <xdr:row>42</xdr:row>
      <xdr:rowOff>47626</xdr:rowOff>
    </xdr:from>
    <xdr:to>
      <xdr:col>15</xdr:col>
      <xdr:colOff>38100</xdr:colOff>
      <xdr:row>67</xdr:row>
      <xdr:rowOff>25979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A5107E5A-D660-4009-9557-936DE5E9A483}"/>
            </a:ext>
          </a:extLst>
        </xdr:cNvPr>
        <xdr:cNvSpPr txBox="1"/>
      </xdr:nvSpPr>
      <xdr:spPr>
        <a:xfrm>
          <a:off x="3253154" y="7044838"/>
          <a:ext cx="1957754" cy="4044795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sng"/>
            <a:t>Base Coaching</a:t>
          </a:r>
        </a:p>
        <a:p>
          <a:r>
            <a:rPr lang="en-US" sz="1100"/>
            <a:t>1) </a:t>
          </a:r>
          <a:r>
            <a:rPr lang="en-US" sz="1100" b="1">
              <a:solidFill>
                <a:srgbClr val="FF0000"/>
              </a:solidFill>
            </a:rPr>
            <a:t>non-fast</a:t>
          </a:r>
          <a:r>
            <a:rPr lang="en-US" sz="1100"/>
            <a:t> will play SAFE</a:t>
          </a:r>
          <a:r>
            <a:rPr lang="en-US" sz="1100" baseline="0"/>
            <a:t> on 2nd when batter has first column 11 and less than 2 outs</a:t>
          </a:r>
          <a:endParaRPr lang="en-US" sz="1100"/>
        </a:p>
        <a:p>
          <a:endParaRPr lang="en-US" sz="1100"/>
        </a:p>
        <a:p>
          <a:r>
            <a:rPr lang="en-US" sz="1100" b="0">
              <a:solidFill>
                <a:schemeClr val="tx1"/>
              </a:solidFill>
            </a:rPr>
            <a:t>2) </a:t>
          </a:r>
          <a:r>
            <a:rPr lang="en-US" sz="1100" b="0">
              <a:solidFill>
                <a:srgbClr val="FF0000"/>
              </a:solidFill>
            </a:rPr>
            <a:t>baserunner at 2b will attempt to</a:t>
          </a:r>
          <a:r>
            <a:rPr lang="en-US" sz="1100" b="0" baseline="0">
              <a:solidFill>
                <a:srgbClr val="FF0000"/>
              </a:solidFill>
            </a:rPr>
            <a:t> steal 3b ONLY when</a:t>
          </a:r>
          <a:r>
            <a:rPr lang="en-US" sz="1100" b="0" baseline="0">
              <a:solidFill>
                <a:sysClr val="windowText" lastClr="000000"/>
              </a:solidFill>
            </a:rPr>
            <a:t> Tatis, Bellinger, Wallner or Duran is the hitter</a:t>
          </a:r>
          <a:endParaRPr lang="en-US" sz="1100" b="0">
            <a:solidFill>
              <a:srgbClr val="FF0000"/>
            </a:solidFill>
          </a:endParaRPr>
        </a:p>
        <a:p>
          <a:endParaRPr lang="en-US" sz="1100"/>
        </a:p>
        <a:p>
          <a:r>
            <a:rPr lang="en-US" sz="1100"/>
            <a:t>3) </a:t>
          </a:r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no attempted</a:t>
          </a:r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 steals of home or double steals</a:t>
          </a:r>
        </a:p>
        <a:p>
          <a:endParaRPr lang="en-US" sz="1100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/>
            <a:t>4) play</a:t>
          </a:r>
          <a:r>
            <a:rPr lang="en-US" sz="1100" baseline="0"/>
            <a:t> SLOW runners SAFE by chart below (only Stallings)</a:t>
          </a:r>
          <a:endParaRPr lang="en-US" sz="1100"/>
        </a:p>
        <a:p>
          <a:endParaRPr lang="en-US" sz="1100"/>
        </a:p>
      </xdr:txBody>
    </xdr:sp>
    <xdr:clientData/>
  </xdr:twoCellAnchor>
  <xdr:twoCellAnchor editAs="oneCell">
    <xdr:from>
      <xdr:col>10</xdr:col>
      <xdr:colOff>25976</xdr:colOff>
      <xdr:row>15</xdr:row>
      <xdr:rowOff>34636</xdr:rowOff>
    </xdr:from>
    <xdr:to>
      <xdr:col>13</xdr:col>
      <xdr:colOff>56616</xdr:colOff>
      <xdr:row>26</xdr:row>
      <xdr:rowOff>150249</xdr:rowOff>
    </xdr:to>
    <xdr:pic>
      <xdr:nvPicPr>
        <xdr:cNvPr id="7" name="Picture 3" descr="UNLV rebel7.jpg">
          <a:extLst>
            <a:ext uri="{FF2B5EF4-FFF2-40B4-BE49-F238E27FC236}">
              <a16:creationId xmlns:a16="http://schemas.microsoft.com/office/drawing/2014/main" id="{EE68AA8A-0F97-400E-BCE7-7C8989A70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740726" y="2727613"/>
          <a:ext cx="1220932" cy="19253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391367</xdr:colOff>
      <xdr:row>59</xdr:row>
      <xdr:rowOff>49003</xdr:rowOff>
    </xdr:from>
    <xdr:to>
      <xdr:col>15</xdr:col>
      <xdr:colOff>32290</xdr:colOff>
      <xdr:row>65</xdr:row>
      <xdr:rowOff>21981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FFA28EF-0BF0-4BCD-86D5-5FB2C4F60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292829" y="9771830"/>
          <a:ext cx="1912269" cy="99142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15</xdr:row>
      <xdr:rowOff>54161</xdr:rowOff>
    </xdr:from>
    <xdr:to>
      <xdr:col>4</xdr:col>
      <xdr:colOff>7327</xdr:colOff>
      <xdr:row>50</xdr:row>
      <xdr:rowOff>29308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6FBE1A-B417-4864-8C98-D4AC6EED3DB5}"/>
            </a:ext>
          </a:extLst>
        </xdr:cNvPr>
        <xdr:cNvSpPr txBox="1"/>
      </xdr:nvSpPr>
      <xdr:spPr>
        <a:xfrm>
          <a:off x="15875" y="2581949"/>
          <a:ext cx="3376490" cy="5785397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1) Relieve SP EARLY (not fatigued) ONLY</a:t>
          </a:r>
        </a:p>
        <a:p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SP is Lopez or Schwellenbach</a:t>
          </a:r>
        </a:p>
        <a:p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- 8th inning Rebels up 2, up 1 or tied</a:t>
          </a:r>
        </a:p>
        <a:p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Bring in </a:t>
          </a:r>
          <a:r>
            <a:rPr lang="en-US" sz="1100" b="1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Martinez </a:t>
          </a:r>
          <a:r>
            <a:rPr lang="en-US" sz="1100" b="1" u="sng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F3 A*yzz </a:t>
          </a:r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to start the inning</a:t>
          </a:r>
        </a:p>
        <a:p>
          <a:endParaRPr lang="en-US" sz="1100" b="0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1" u="none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2) </a:t>
          </a:r>
          <a:r>
            <a:rPr lang="en-US" sz="1100" b="1" u="sng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OTHERWISE</a:t>
          </a:r>
          <a:r>
            <a:rPr lang="en-US" sz="1100" b="1" u="none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- </a:t>
          </a:r>
          <a:r>
            <a:rPr lang="en-US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relieve all pitchers </a:t>
          </a:r>
          <a:r>
            <a:rPr lang="en-US" sz="1100" b="1" u="sng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when fatigued </a:t>
          </a:r>
          <a:r>
            <a:rPr lang="en-US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as follows</a:t>
          </a:r>
        </a:p>
        <a:p>
          <a:endParaRPr lang="en-US" sz="1100" b="1" u="none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 u="none">
              <a:solidFill>
                <a:srgbClr val="002060"/>
              </a:solidFill>
              <a:latin typeface="+mn-lt"/>
            </a:rPr>
            <a:t>3) </a:t>
          </a:r>
          <a:r>
            <a:rPr lang="en-US" sz="1100" b="0" u="sng">
              <a:solidFill>
                <a:srgbClr val="002060"/>
              </a:solidFill>
              <a:latin typeface="+mn-lt"/>
            </a:rPr>
            <a:t>Innings 1-4 </a:t>
          </a:r>
          <a:r>
            <a:rPr lang="en-US" sz="1100" b="0" u="sng" baseline="0">
              <a:solidFill>
                <a:srgbClr val="002060"/>
              </a:solidFill>
              <a:latin typeface="+mn-lt"/>
            </a:rPr>
            <a:t> (any score)</a:t>
          </a:r>
          <a:endParaRPr lang="en-US" sz="1100" b="0" u="sng">
            <a:solidFill>
              <a:srgbClr val="002060"/>
            </a:solidFill>
            <a:latin typeface="+mn-lt"/>
          </a:endParaRPr>
        </a:p>
        <a:p>
          <a:r>
            <a:rPr lang="en-US" sz="1100" b="0" u="none">
              <a:solidFill>
                <a:srgbClr val="002060"/>
              </a:solidFill>
              <a:latin typeface="+mn-lt"/>
            </a:rPr>
            <a:t>- Bases Empty:</a:t>
          </a:r>
          <a:r>
            <a:rPr lang="en-US" sz="1100" b="0" u="none" baseline="0">
              <a:solidFill>
                <a:srgbClr val="002060"/>
              </a:solidFill>
              <a:latin typeface="+mn-lt"/>
            </a:rPr>
            <a:t>  Scott, Sands, McGill</a:t>
          </a:r>
          <a:endParaRPr lang="en-US" sz="1100" b="0" u="sng" baseline="0">
            <a:solidFill>
              <a:srgbClr val="002060"/>
            </a:solidFill>
            <a:latin typeface="+mn-lt"/>
          </a:endParaRPr>
        </a:p>
        <a:p>
          <a:r>
            <a:rPr lang="en-US" sz="1100" b="0" u="none" baseline="0">
              <a:solidFill>
                <a:srgbClr val="002060"/>
              </a:solidFill>
              <a:latin typeface="+mn-lt"/>
            </a:rPr>
            <a:t>- Runner on Base: Sands, McGill, Scott</a:t>
          </a: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u="none" baseline="0">
              <a:solidFill>
                <a:srgbClr val="002060"/>
              </a:solidFill>
              <a:latin typeface="+mn-lt"/>
            </a:rPr>
            <a:t>4) </a:t>
          </a:r>
          <a:r>
            <a:rPr lang="en-US" sz="1100" b="0" u="sng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Innings 5 or 6  (CR down 3 or more)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u="none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Same as inning 1-4 any score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100" b="0" u="none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u="none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5)</a:t>
          </a:r>
          <a:r>
            <a:rPr lang="en-US" sz="1100" b="0" u="none" baseline="0">
              <a:solidFill>
                <a:srgbClr val="002060"/>
              </a:solidFill>
              <a:latin typeface="+mn-lt"/>
            </a:rPr>
            <a:t> </a:t>
          </a:r>
          <a:r>
            <a:rPr lang="en-US" sz="1100" b="0" u="sng" baseline="0">
              <a:solidFill>
                <a:srgbClr val="002060"/>
              </a:solidFill>
              <a:latin typeface="+mn-lt"/>
            </a:rPr>
            <a:t>Innings 5 or 6 (CR down 2, AHEAD or TIED)</a:t>
          </a:r>
        </a:p>
        <a:p>
          <a:r>
            <a:rPr lang="en-US" sz="1100" b="0" u="none" baseline="0">
              <a:solidFill>
                <a:srgbClr val="002060"/>
              </a:solidFill>
              <a:latin typeface="+mn-lt"/>
            </a:rPr>
            <a:t>- Use Jax first, then Martinez </a:t>
          </a: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pPr eaLnBrk="1" fontAlgn="auto" latinLnBrk="0" hangingPunct="1"/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6 )</a:t>
          </a:r>
          <a:r>
            <a:rPr lang="en-US" sz="1100" b="0" u="sng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Innings 7-8-9+ (down 3 or more)</a:t>
          </a:r>
          <a:endParaRPr lang="en-US" sz="1100">
            <a:solidFill>
              <a:srgbClr val="002060"/>
            </a:solidFill>
            <a:effectLst/>
          </a:endParaRPr>
        </a:p>
        <a:p>
          <a:pPr eaLnBrk="1" fontAlgn="auto" latinLnBrk="0" hangingPunct="1"/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Same as inning 1-4 any score</a:t>
          </a:r>
          <a:endParaRPr lang="en-US" sz="1100">
            <a:solidFill>
              <a:srgbClr val="002060"/>
            </a:solidFill>
            <a:effectLst/>
          </a:endParaRP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r>
            <a:rPr lang="en-US" sz="1100" b="0" u="sng" baseline="0">
              <a:solidFill>
                <a:srgbClr val="002060"/>
              </a:solidFill>
              <a:latin typeface="+mn-lt"/>
            </a:rPr>
            <a:t>7) Innings 7-8-9+ (down 2 or 1)</a:t>
          </a:r>
        </a:p>
        <a:p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Use Jax first, then Martinez </a:t>
          </a:r>
          <a:endParaRPr lang="en-US" sz="1100">
            <a:solidFill>
              <a:srgbClr val="002060"/>
            </a:solidFill>
            <a:effectLst/>
          </a:endParaRP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u="sng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8) Innings 7-8-9+ (CR tied or +1 to +3 runs)</a:t>
          </a:r>
          <a:endParaRPr lang="en-US" sz="1100">
            <a:solidFill>
              <a:srgbClr val="002060"/>
            </a:solidFill>
            <a:effectLst/>
          </a:endParaRPr>
        </a:p>
        <a:p>
          <a:r>
            <a:rPr lang="en-US" sz="1100" b="1" u="none" baseline="0">
              <a:solidFill>
                <a:srgbClr val="FF0000"/>
              </a:solidFill>
              <a:latin typeface="+mn-lt"/>
            </a:rPr>
            <a:t>- USE MARTINEZ  A*YZZ F3 first, then Jax</a:t>
          </a: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pPr eaLnBrk="1" fontAlgn="auto" latinLnBrk="0" hangingPunct="1"/>
          <a:r>
            <a:rPr lang="en-US" sz="1100" b="0" u="none" baseline="0">
              <a:solidFill>
                <a:srgbClr val="002060"/>
              </a:solidFill>
              <a:latin typeface="+mn-lt"/>
            </a:rPr>
            <a:t>9) </a:t>
          </a:r>
          <a:r>
            <a:rPr lang="en-US" sz="1100" b="0" u="sng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Innings 7-9+ (CR +4 runs or more)</a:t>
          </a:r>
          <a:endParaRPr lang="en-US" sz="1100">
            <a:solidFill>
              <a:srgbClr val="002060"/>
            </a:solidFill>
            <a:effectLst/>
          </a:endParaRPr>
        </a:p>
        <a:p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Use Jax first, then Martinez </a:t>
          </a:r>
        </a:p>
        <a:p>
          <a:endParaRPr lang="en-US" sz="1100">
            <a:effectLst/>
          </a:endParaRPr>
        </a:p>
        <a:p>
          <a:r>
            <a:rPr lang="en-US" sz="1100" b="0" u="none" baseline="0">
              <a:solidFill>
                <a:srgbClr val="002060"/>
              </a:solidFill>
              <a:latin typeface="+mn-lt"/>
            </a:rPr>
            <a:t>10) Not covered use your best judgement.  </a:t>
          </a:r>
        </a:p>
        <a:p>
          <a:r>
            <a:rPr lang="en-US" sz="1100" b="0" u="none" baseline="0">
              <a:solidFill>
                <a:srgbClr val="002060"/>
              </a:solidFill>
              <a:latin typeface="+mn-lt"/>
            </a:rPr>
            <a:t>       Play to win the game you're in.</a:t>
          </a: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endParaRPr lang="en-US" sz="1100" b="1" u="none" baseline="0">
            <a:solidFill>
              <a:srgbClr val="FF0000"/>
            </a:solidFill>
            <a:latin typeface="+mn-lt"/>
          </a:endParaRPr>
        </a:p>
        <a:p>
          <a:endParaRPr lang="en-US" sz="1100" b="1" u="sng" baseline="0">
            <a:solidFill>
              <a:srgbClr val="0070C0"/>
            </a:solidFill>
            <a:latin typeface="+mn-lt"/>
          </a:endParaRPr>
        </a:p>
        <a:p>
          <a:endParaRPr lang="en-US" sz="1100" b="1" u="sng" baseline="0">
            <a:solidFill>
              <a:srgbClr val="0070C0"/>
            </a:solidFill>
            <a:latin typeface="+mn-lt"/>
          </a:endParaRPr>
        </a:p>
      </xdr:txBody>
    </xdr:sp>
    <xdr:clientData/>
  </xdr:twoCellAnchor>
  <xdr:twoCellAnchor editAs="oneCell">
    <xdr:from>
      <xdr:col>5</xdr:col>
      <xdr:colOff>31993</xdr:colOff>
      <xdr:row>49</xdr:row>
      <xdr:rowOff>105398</xdr:rowOff>
    </xdr:from>
    <xdr:to>
      <xdr:col>7</xdr:col>
      <xdr:colOff>412256</xdr:colOff>
      <xdr:row>56</xdr:row>
      <xdr:rowOff>87923</xdr:rowOff>
    </xdr:to>
    <xdr:pic>
      <xdr:nvPicPr>
        <xdr:cNvPr id="3" name="Picture 9" descr="NoCryingInBaseball.jpg">
          <a:extLst>
            <a:ext uri="{FF2B5EF4-FFF2-40B4-BE49-F238E27FC236}">
              <a16:creationId xmlns:a16="http://schemas.microsoft.com/office/drawing/2014/main" id="{31015055-5873-45A0-A52D-167457113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75647" y="8252936"/>
          <a:ext cx="1337426" cy="11768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51289</xdr:colOff>
      <xdr:row>49</xdr:row>
      <xdr:rowOff>7327</xdr:rowOff>
    </xdr:from>
    <xdr:to>
      <xdr:col>15</xdr:col>
      <xdr:colOff>311841</xdr:colOff>
      <xdr:row>56</xdr:row>
      <xdr:rowOff>153865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5DDE927-7B55-41FB-86EA-EA3987057201}"/>
            </a:ext>
          </a:extLst>
        </xdr:cNvPr>
        <xdr:cNvSpPr txBox="1"/>
      </xdr:nvSpPr>
      <xdr:spPr>
        <a:xfrm>
          <a:off x="6125308" y="8154865"/>
          <a:ext cx="1520783" cy="134082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/>
            <a:t>Terry Evans</a:t>
          </a:r>
        </a:p>
        <a:p>
          <a:r>
            <a:rPr lang="en-US" sz="1100"/>
            <a:t>35</a:t>
          </a:r>
          <a:r>
            <a:rPr lang="en-US" sz="1100" baseline="0"/>
            <a:t> County Rd 148</a:t>
          </a:r>
        </a:p>
        <a:p>
          <a:r>
            <a:rPr lang="en-US" sz="1100" baseline="0"/>
            <a:t>Tishomingo, MS 38873</a:t>
          </a:r>
        </a:p>
        <a:p>
          <a:endParaRPr lang="en-US" sz="1100" baseline="0"/>
        </a:p>
        <a:p>
          <a:r>
            <a:rPr lang="en-US" sz="1100" baseline="0"/>
            <a:t>cell ... 662-660-9331</a:t>
          </a:r>
        </a:p>
        <a:p>
          <a:r>
            <a:rPr lang="en-US" sz="1100" baseline="0"/>
            <a:t>evans4dad@gmail.com</a:t>
          </a:r>
          <a:endParaRPr lang="en-US" sz="1100"/>
        </a:p>
      </xdr:txBody>
    </xdr:sp>
    <xdr:clientData/>
  </xdr:twoCellAnchor>
  <xdr:twoCellAnchor>
    <xdr:from>
      <xdr:col>0</xdr:col>
      <xdr:colOff>36634</xdr:colOff>
      <xdr:row>53</xdr:row>
      <xdr:rowOff>57150</xdr:rowOff>
    </xdr:from>
    <xdr:to>
      <xdr:col>3</xdr:col>
      <xdr:colOff>879230</xdr:colOff>
      <xdr:row>57</xdr:row>
      <xdr:rowOff>73269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18751C71-EAC8-4B1D-A70C-CD055912F83E}"/>
            </a:ext>
          </a:extLst>
        </xdr:cNvPr>
        <xdr:cNvSpPr txBox="1"/>
      </xdr:nvSpPr>
      <xdr:spPr>
        <a:xfrm>
          <a:off x="36634" y="8900746"/>
          <a:ext cx="3348404" cy="675542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none">
              <a:solidFill>
                <a:schemeClr val="tx1"/>
              </a:solidFill>
              <a:latin typeface="+mn-lt"/>
            </a:rPr>
            <a:t>Managers note ...</a:t>
          </a:r>
        </a:p>
        <a:p>
          <a:r>
            <a:rPr lang="en-US" sz="1100" b="0" u="none" baseline="0">
              <a:solidFill>
                <a:schemeClr val="tx1"/>
              </a:solidFill>
              <a:latin typeface="+mn-lt"/>
            </a:rPr>
            <a:t> Great convention!! Great to see everyone.                  Have fun and enjoy the season!                  66's - Terry</a:t>
          </a:r>
          <a:endParaRPr lang="en-US" sz="1100" b="1" u="sng" baseline="0">
            <a:solidFill>
              <a:srgbClr val="0070C0"/>
            </a:solidFill>
            <a:latin typeface="+mn-lt"/>
          </a:endParaRPr>
        </a:p>
      </xdr:txBody>
    </xdr:sp>
    <xdr:clientData/>
  </xdr:twoCellAnchor>
  <xdr:twoCellAnchor>
    <xdr:from>
      <xdr:col>0</xdr:col>
      <xdr:colOff>14654</xdr:colOff>
      <xdr:row>50</xdr:row>
      <xdr:rowOff>87924</xdr:rowOff>
    </xdr:from>
    <xdr:to>
      <xdr:col>3</xdr:col>
      <xdr:colOff>879230</xdr:colOff>
      <xdr:row>52</xdr:row>
      <xdr:rowOff>153866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22E8E965-CDF8-4FD3-A758-7802654F9BF6}"/>
            </a:ext>
          </a:extLst>
        </xdr:cNvPr>
        <xdr:cNvSpPr txBox="1"/>
      </xdr:nvSpPr>
      <xdr:spPr>
        <a:xfrm>
          <a:off x="14654" y="8425962"/>
          <a:ext cx="3370384" cy="402981"/>
        </a:xfrm>
        <a:prstGeom prst="rect">
          <a:avLst/>
        </a:prstGeom>
        <a:solidFill>
          <a:srgbClr val="FFC000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n-US" sz="1600" b="1" u="none" baseline="0">
              <a:solidFill>
                <a:schemeClr val="tx1"/>
              </a:solidFill>
              <a:latin typeface="+mn-lt"/>
            </a:rPr>
            <a:t>MDTL Champs  23,25,28,36,37</a:t>
          </a:r>
          <a:endParaRPr lang="en-US" sz="1600" b="1" u="none">
            <a:solidFill>
              <a:schemeClr val="tx1"/>
            </a:solidFill>
            <a:latin typeface="+mn-lt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15</xdr:row>
      <xdr:rowOff>54161</xdr:rowOff>
    </xdr:from>
    <xdr:to>
      <xdr:col>2</xdr:col>
      <xdr:colOff>590551</xdr:colOff>
      <xdr:row>51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4EE98A7-999D-4760-9275-CF3541E6EEB4}"/>
            </a:ext>
          </a:extLst>
        </xdr:cNvPr>
        <xdr:cNvSpPr txBox="1"/>
      </xdr:nvSpPr>
      <xdr:spPr>
        <a:xfrm>
          <a:off x="15875" y="2625911"/>
          <a:ext cx="2346326" cy="6041839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en-US" sz="1000" b="1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0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1) Relieve EARLY (not fatigued) ONLY</a:t>
          </a:r>
        </a:p>
        <a:p>
          <a:r>
            <a:rPr lang="en-US" sz="10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</a:t>
          </a:r>
          <a:r>
            <a:rPr lang="en-US" sz="11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8th inning or later Rebels up 1 or tied</a:t>
          </a:r>
        </a:p>
        <a:p>
          <a:r>
            <a:rPr lang="en-US" sz="10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IF/WHEN a batter reaches 1b</a:t>
          </a:r>
        </a:p>
        <a:p>
          <a:r>
            <a:rPr lang="en-US" sz="10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Bring in Scott  A*kz1</a:t>
          </a:r>
        </a:p>
        <a:p>
          <a:endParaRPr lang="en-US" sz="1000" b="0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0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Relieve a C starter after 3 runs or 5 ip regardless of score.  Follow instr. below</a:t>
          </a:r>
        </a:p>
        <a:p>
          <a:endParaRPr lang="en-US" sz="1000" b="0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000" b="1" u="sng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2) OTHERWISE</a:t>
          </a:r>
          <a:r>
            <a:rPr lang="en-US" sz="1000" b="1" u="none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lang="en-US" sz="1000" b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relieve all pitchers when fatigued as follows</a:t>
          </a:r>
        </a:p>
        <a:p>
          <a:endParaRPr lang="en-US" sz="1000" b="1" u="none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000" b="0" u="none">
              <a:solidFill>
                <a:srgbClr val="002060"/>
              </a:solidFill>
              <a:latin typeface="+mn-lt"/>
            </a:rPr>
            <a:t>3) </a:t>
          </a:r>
          <a:r>
            <a:rPr lang="en-US" sz="1000" b="0" u="sng">
              <a:solidFill>
                <a:srgbClr val="002060"/>
              </a:solidFill>
              <a:latin typeface="+mn-lt"/>
            </a:rPr>
            <a:t>Innings 1-5 </a:t>
          </a:r>
          <a:r>
            <a:rPr lang="en-US" sz="1000" b="0" u="sng" baseline="0">
              <a:solidFill>
                <a:srgbClr val="002060"/>
              </a:solidFill>
              <a:latin typeface="+mn-lt"/>
            </a:rPr>
            <a:t>  (any score)</a:t>
          </a:r>
          <a:endParaRPr lang="en-US" sz="1000" b="0" u="sng">
            <a:solidFill>
              <a:srgbClr val="002060"/>
            </a:solidFill>
            <a:latin typeface="+mn-lt"/>
          </a:endParaRPr>
        </a:p>
        <a:p>
          <a:r>
            <a:rPr lang="en-US" sz="1000" b="0" u="none">
              <a:solidFill>
                <a:srgbClr val="002060"/>
              </a:solidFill>
              <a:latin typeface="+mn-lt"/>
            </a:rPr>
            <a:t>- Use</a:t>
          </a:r>
          <a:r>
            <a:rPr lang="en-US" sz="1000" b="0" u="none" baseline="0">
              <a:solidFill>
                <a:srgbClr val="002060"/>
              </a:solidFill>
              <a:latin typeface="+mn-lt"/>
            </a:rPr>
            <a:t> B* relievers first</a:t>
          </a:r>
          <a:endParaRPr lang="en-US" sz="1000" b="0" u="sng" baseline="0">
            <a:solidFill>
              <a:srgbClr val="002060"/>
            </a:solidFill>
            <a:latin typeface="+mn-lt"/>
          </a:endParaRP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- Use "Z" if runner occupies 1st base (any board)  - Use non-"Z" otherwise</a:t>
          </a:r>
        </a:p>
        <a:p>
          <a:endParaRPr lang="en-US" sz="1000" b="0" u="none" baseline="0">
            <a:solidFill>
              <a:srgbClr val="002060"/>
            </a:solidFill>
            <a:latin typeface="+mn-lt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00" b="0" u="none" baseline="0">
              <a:solidFill>
                <a:srgbClr val="002060"/>
              </a:solidFill>
              <a:latin typeface="+mn-lt"/>
            </a:rPr>
            <a:t>4 )</a:t>
          </a:r>
          <a:r>
            <a:rPr lang="en-US" sz="1000" b="0" u="sng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Innings 6-7  (CR down 2 or more)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00" b="0" u="none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same as inning 1-5 any score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000" b="0" u="none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00" b="0" u="none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5)</a:t>
          </a:r>
          <a:r>
            <a:rPr lang="en-US" sz="1000" b="0" u="none" baseline="0">
              <a:solidFill>
                <a:srgbClr val="002060"/>
              </a:solidFill>
              <a:latin typeface="+mn-lt"/>
            </a:rPr>
            <a:t> </a:t>
          </a:r>
          <a:r>
            <a:rPr lang="en-US" sz="1000" b="0" u="sng" baseline="0">
              <a:solidFill>
                <a:srgbClr val="002060"/>
              </a:solidFill>
              <a:latin typeface="+mn-lt"/>
            </a:rPr>
            <a:t>Innings 6-7 (CR down 1, AHEAD or TIED)</a:t>
          </a: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- Use Fairbanks first, Scott second</a:t>
          </a:r>
        </a:p>
        <a:p>
          <a:endParaRPr lang="en-US" sz="1000" b="0" u="none" baseline="0">
            <a:solidFill>
              <a:srgbClr val="002060"/>
            </a:solidFill>
            <a:latin typeface="+mn-lt"/>
          </a:endParaRPr>
        </a:p>
        <a:p>
          <a:pPr eaLnBrk="1" fontAlgn="auto" latinLnBrk="0" hangingPunct="1"/>
          <a:r>
            <a:rPr lang="en-US" sz="10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6 )</a:t>
          </a:r>
          <a:r>
            <a:rPr lang="en-US" sz="1000" b="0" u="sng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Innings 8-9+ (CR behind 1 or more runs)</a:t>
          </a:r>
          <a:endParaRPr lang="en-US" sz="1000">
            <a:solidFill>
              <a:srgbClr val="002060"/>
            </a:solidFill>
            <a:effectLst/>
          </a:endParaRPr>
        </a:p>
        <a:p>
          <a:pPr eaLnBrk="1" fontAlgn="auto" latinLnBrk="0" hangingPunct="1"/>
          <a:r>
            <a:rPr lang="en-US" sz="10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- same as inning 1-5 any score</a:t>
          </a:r>
          <a:endParaRPr lang="en-US" sz="1000">
            <a:solidFill>
              <a:srgbClr val="002060"/>
            </a:solidFill>
            <a:effectLst/>
          </a:endParaRPr>
        </a:p>
        <a:p>
          <a:endParaRPr lang="en-US" sz="1000" b="0" u="none" baseline="0">
            <a:solidFill>
              <a:srgbClr val="002060"/>
            </a:solidFill>
            <a:latin typeface="+mn-lt"/>
          </a:endParaRPr>
        </a:p>
        <a:p>
          <a:r>
            <a:rPr lang="en-US" sz="1000" b="0" u="sng" baseline="0">
              <a:solidFill>
                <a:srgbClr val="002060"/>
              </a:solidFill>
              <a:latin typeface="+mn-lt"/>
            </a:rPr>
            <a:t>7) Innings 8-9+ (CR tied or winning)</a:t>
          </a: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- A* relievers first      - Scott is  first man in when tied or up 1-3  - Fairbanks is the first man in when up 4+</a:t>
          </a:r>
        </a:p>
        <a:p>
          <a:endParaRPr lang="en-US" sz="1000" b="0" u="none" baseline="0">
            <a:solidFill>
              <a:srgbClr val="002060"/>
            </a:solidFill>
            <a:latin typeface="+mn-lt"/>
          </a:endParaRP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8) </a:t>
          </a:r>
          <a:r>
            <a:rPr lang="en-US" sz="1000" b="0" u="sng" baseline="0">
              <a:solidFill>
                <a:srgbClr val="002060"/>
              </a:solidFill>
              <a:latin typeface="+mn-lt"/>
            </a:rPr>
            <a:t>BLOWOUTS: (CR down 5 runs or more) </a:t>
          </a: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*Maeda can take it for the team</a:t>
          </a: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*17 total appearances available</a:t>
          </a:r>
        </a:p>
        <a:p>
          <a:endParaRPr lang="en-US" sz="1000" b="0" u="none" baseline="0">
            <a:solidFill>
              <a:srgbClr val="002060"/>
            </a:solidFill>
            <a:latin typeface="+mn-lt"/>
          </a:endParaRP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9) Not covered use your best judgement.  Play to win the game you're in.</a:t>
          </a: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endParaRPr lang="en-US" sz="1100" b="1" u="none" baseline="0">
            <a:solidFill>
              <a:srgbClr val="FF0000"/>
            </a:solidFill>
            <a:latin typeface="+mn-lt"/>
          </a:endParaRPr>
        </a:p>
        <a:p>
          <a:endParaRPr lang="en-US" sz="1100" b="1" u="sng" baseline="0">
            <a:solidFill>
              <a:srgbClr val="0070C0"/>
            </a:solidFill>
            <a:latin typeface="+mn-lt"/>
          </a:endParaRPr>
        </a:p>
        <a:p>
          <a:endParaRPr lang="en-US" sz="1100" b="1" u="sng" baseline="0">
            <a:solidFill>
              <a:srgbClr val="0070C0"/>
            </a:solidFill>
            <a:latin typeface="+mn-lt"/>
          </a:endParaRPr>
        </a:p>
      </xdr:txBody>
    </xdr:sp>
    <xdr:clientData/>
  </xdr:twoCellAnchor>
  <xdr:twoCellAnchor editAs="oneCell">
    <xdr:from>
      <xdr:col>4</xdr:col>
      <xdr:colOff>53975</xdr:colOff>
      <xdr:row>49</xdr:row>
      <xdr:rowOff>46784</xdr:rowOff>
    </xdr:from>
    <xdr:to>
      <xdr:col>7</xdr:col>
      <xdr:colOff>234950</xdr:colOff>
      <xdr:row>57</xdr:row>
      <xdr:rowOff>23903</xdr:rowOff>
    </xdr:to>
    <xdr:pic>
      <xdr:nvPicPr>
        <xdr:cNvPr id="3" name="Picture 9" descr="NoCryingInBaseball.jpg">
          <a:extLst>
            <a:ext uri="{FF2B5EF4-FFF2-40B4-BE49-F238E27FC236}">
              <a16:creationId xmlns:a16="http://schemas.microsoft.com/office/drawing/2014/main" id="{6C90FD00-0557-448F-8D72-97B58E7202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51100" y="8484347"/>
          <a:ext cx="1514475" cy="1362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157369</xdr:colOff>
      <xdr:row>49</xdr:row>
      <xdr:rowOff>100853</xdr:rowOff>
    </xdr:from>
    <xdr:to>
      <xdr:col>14</xdr:col>
      <xdr:colOff>397565</xdr:colOff>
      <xdr:row>56</xdr:row>
      <xdr:rowOff>100853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FC82129-C4E6-4C15-8575-FF4F9A8FC27B}"/>
            </a:ext>
          </a:extLst>
        </xdr:cNvPr>
        <xdr:cNvSpPr txBox="1"/>
      </xdr:nvSpPr>
      <xdr:spPr>
        <a:xfrm>
          <a:off x="5726693" y="8337177"/>
          <a:ext cx="1618519" cy="1165411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/>
            <a:t>Terry Evans</a:t>
          </a:r>
        </a:p>
        <a:p>
          <a:r>
            <a:rPr lang="en-US" sz="1100"/>
            <a:t>35</a:t>
          </a:r>
          <a:r>
            <a:rPr lang="en-US" sz="1100" baseline="0"/>
            <a:t> County Rd 148</a:t>
          </a:r>
        </a:p>
        <a:p>
          <a:r>
            <a:rPr lang="en-US" sz="1100" baseline="0"/>
            <a:t>Tishomingo, MS 38873</a:t>
          </a:r>
        </a:p>
        <a:p>
          <a:endParaRPr lang="en-US" sz="1100" baseline="0"/>
        </a:p>
        <a:p>
          <a:r>
            <a:rPr lang="en-US" sz="1100" baseline="0"/>
            <a:t>cell ... 662-660-9331</a:t>
          </a:r>
        </a:p>
        <a:p>
          <a:r>
            <a:rPr lang="en-US" sz="1100" baseline="0"/>
            <a:t>evans4dad@gmail.com</a:t>
          </a:r>
          <a:endParaRPr lang="en-US" sz="1100"/>
        </a:p>
      </xdr:txBody>
    </xdr:sp>
    <xdr:clientData/>
  </xdr:twoCellAnchor>
  <xdr:twoCellAnchor>
    <xdr:from>
      <xdr:col>0</xdr:col>
      <xdr:colOff>0</xdr:colOff>
      <xdr:row>53</xdr:row>
      <xdr:rowOff>57150</xdr:rowOff>
    </xdr:from>
    <xdr:to>
      <xdr:col>2</xdr:col>
      <xdr:colOff>603250</xdr:colOff>
      <xdr:row>57</xdr:row>
      <xdr:rowOff>15876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AC0C10D2-2113-4898-85E3-0D5A5703353C}"/>
            </a:ext>
          </a:extLst>
        </xdr:cNvPr>
        <xdr:cNvSpPr txBox="1"/>
      </xdr:nvSpPr>
      <xdr:spPr>
        <a:xfrm>
          <a:off x="0" y="9048750"/>
          <a:ext cx="2374900" cy="625476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none">
              <a:solidFill>
                <a:schemeClr val="tx1"/>
              </a:solidFill>
              <a:latin typeface="+mn-lt"/>
            </a:rPr>
            <a:t>Managers note ...</a:t>
          </a:r>
        </a:p>
        <a:p>
          <a:r>
            <a:rPr lang="en-US" sz="1100" b="0" u="none" baseline="0">
              <a:solidFill>
                <a:schemeClr val="tx1"/>
              </a:solidFill>
              <a:latin typeface="+mn-lt"/>
            </a:rPr>
            <a:t> Have fun and enjoy the season! </a:t>
          </a:r>
        </a:p>
        <a:p>
          <a:r>
            <a:rPr lang="en-US" sz="1100" b="0" u="none" baseline="0">
              <a:solidFill>
                <a:schemeClr val="tx1"/>
              </a:solidFill>
              <a:latin typeface="+mn-lt"/>
            </a:rPr>
            <a:t>                                                66's - Terry</a:t>
          </a:r>
          <a:endParaRPr lang="en-US" sz="1100" b="1" u="sng" baseline="0">
            <a:solidFill>
              <a:srgbClr val="0070C0"/>
            </a:solidFill>
            <a:latin typeface="+mn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17319</xdr:colOff>
      <xdr:row>26</xdr:row>
      <xdr:rowOff>38101</xdr:rowOff>
    </xdr:from>
    <xdr:to>
      <xdr:col>9</xdr:col>
      <xdr:colOff>454602</xdr:colOff>
      <xdr:row>46</xdr:row>
      <xdr:rowOff>153266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739E3CA-2F94-41E4-A1EA-86C1E0F8881E}"/>
            </a:ext>
          </a:extLst>
        </xdr:cNvPr>
        <xdr:cNvSpPr txBox="1"/>
      </xdr:nvSpPr>
      <xdr:spPr>
        <a:xfrm>
          <a:off x="199160" y="4151169"/>
          <a:ext cx="2749260" cy="3405620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sng">
              <a:latin typeface="+mn-lt"/>
            </a:rPr>
            <a:t>General</a:t>
          </a:r>
        </a:p>
        <a:p>
          <a:r>
            <a:rPr lang="en-US" sz="1100">
              <a:latin typeface="+mn-lt"/>
            </a:rPr>
            <a:t>1) H&amp;R - no                      2) SAC - no</a:t>
          </a:r>
        </a:p>
        <a:p>
          <a:endParaRPr lang="en-US" sz="1100">
            <a:latin typeface="+mn-lt"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3) </a:t>
          </a:r>
          <a:r>
            <a:rPr lang="en-US" sz="110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Pinch Run 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use (F) PR for non-fast in 9th or extra  to tie or win game (Lux, Tatis, Gonzalez,Bellinger) </a:t>
          </a:r>
        </a:p>
        <a:p>
          <a:endParaRPr lang="en-US">
            <a:effectLst/>
          </a:endParaRPr>
        </a:p>
        <a:p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4) </a:t>
          </a:r>
          <a:r>
            <a:rPr lang="en-US" sz="1100" b="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Pinch Hit 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use best APBA judgement top of 9th or extras to tie/win game</a:t>
          </a:r>
          <a:endParaRPr lang="en-US">
            <a:effectLst/>
          </a:endParaRPr>
        </a:p>
        <a:p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HR - Alvarez,Wallner,Muncy,Tatis</a:t>
          </a:r>
          <a:endParaRPr lang="en-US">
            <a:effectLst/>
          </a:endParaRPr>
        </a:p>
        <a:p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OB - Alvarez,Wallner</a:t>
          </a:r>
          <a:endParaRPr lang="en-US">
            <a:effectLst/>
          </a:endParaRPr>
        </a:p>
        <a:p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*DO NOT PH for Witt - I need SS9 and Fldg1 DEF</a:t>
          </a:r>
          <a:endParaRPr lang="en-US">
            <a:effectLst/>
          </a:endParaRPr>
        </a:p>
        <a:p>
          <a:endParaRPr lang="en-US" sz="1100" baseline="0"/>
        </a:p>
        <a:p>
          <a:r>
            <a:rPr lang="en-US" sz="1100" baseline="0"/>
            <a:t>5) </a:t>
          </a:r>
          <a:r>
            <a:rPr lang="en-US" sz="1100" u="sng" baseline="0"/>
            <a:t>EXTRA GAMES </a:t>
          </a:r>
          <a:r>
            <a:rPr lang="en-US" sz="1100" baseline="0"/>
            <a:t>-</a:t>
          </a:r>
        </a:p>
        <a:p>
          <a:r>
            <a:rPr lang="en-US" sz="1100" baseline="0"/>
            <a:t>- (S) Stallings (2)</a:t>
          </a:r>
        </a:p>
        <a:p>
          <a:r>
            <a:rPr lang="en-US" sz="1100" baseline="0"/>
            <a:t>- Aranda (3) 2b7,1b3,3b3</a:t>
          </a:r>
        </a:p>
        <a:p>
          <a:r>
            <a:rPr lang="en-US" sz="1100" baseline="0"/>
            <a:t>- Caminero (3) 3b3,1b2</a:t>
          </a:r>
        </a:p>
        <a:p>
          <a:endParaRPr lang="en-US" sz="1100"/>
        </a:p>
      </xdr:txBody>
    </xdr:sp>
    <xdr:clientData/>
  </xdr:twoCellAnchor>
  <xdr:twoCellAnchor>
    <xdr:from>
      <xdr:col>16</xdr:col>
      <xdr:colOff>225136</xdr:colOff>
      <xdr:row>26</xdr:row>
      <xdr:rowOff>30307</xdr:rowOff>
    </xdr:from>
    <xdr:to>
      <xdr:col>21</xdr:col>
      <xdr:colOff>700521</xdr:colOff>
      <xdr:row>46</xdr:row>
      <xdr:rowOff>155863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17214167-64D9-44AE-A28A-6B32CAB642BD}"/>
            </a:ext>
          </a:extLst>
        </xdr:cNvPr>
        <xdr:cNvSpPr txBox="1"/>
      </xdr:nvSpPr>
      <xdr:spPr>
        <a:xfrm>
          <a:off x="5515841" y="4143375"/>
          <a:ext cx="1765589" cy="3416011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sng"/>
            <a:t>Defense</a:t>
          </a:r>
        </a:p>
        <a:p>
          <a:pPr eaLnBrk="1" fontAlgn="auto" latinLnBrk="0" hangingPunct="1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1) Defense fldg 1 team and infield most of the time; may be pitcher dependant.</a:t>
          </a:r>
          <a:endParaRPr lang="en-US">
            <a:effectLst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2) Play close </a:t>
          </a:r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Runners 2nd/3rd board 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</a:t>
          </a:r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Runners 3rd board 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</a:t>
          </a:r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ONLY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when SS9/2b7</a:t>
          </a:r>
          <a:endParaRPr lang="en-US">
            <a:effectLst/>
          </a:endParaRPr>
        </a:p>
        <a:p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3) Def in </a:t>
          </a:r>
          <a:r>
            <a:rPr lang="en-US" sz="1100" u="sng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bottom 9th+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if Rebels tied /lead</a:t>
          </a:r>
          <a:endParaRPr lang="en-US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C9 - Stallings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1b5 - Bellinger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2b7 - Gonzalez (*better for playing close)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ss9 - Witt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3b4 - Muncy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rf3 - Duran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cf2 - Soto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lf3 -  Tatis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DH - Alvarez</a:t>
          </a:r>
          <a:endParaRPr lang="en-US" sz="1000">
            <a:effectLst/>
          </a:endParaRPr>
        </a:p>
        <a:p>
          <a:r>
            <a:rPr lang="en-US" sz="10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34+/42+</a:t>
          </a:r>
          <a:endParaRPr lang="en-US" sz="1000">
            <a:effectLst/>
          </a:endParaRPr>
        </a:p>
        <a:p>
          <a:endParaRPr lang="en-US" sz="1100" b="1" u="sng"/>
        </a:p>
      </xdr:txBody>
    </xdr:sp>
    <xdr:clientData/>
  </xdr:twoCellAnchor>
  <xdr:twoCellAnchor>
    <xdr:from>
      <xdr:col>9</xdr:col>
      <xdr:colOff>503092</xdr:colOff>
      <xdr:row>26</xdr:row>
      <xdr:rowOff>30308</xdr:rowOff>
    </xdr:from>
    <xdr:to>
      <xdr:col>16</xdr:col>
      <xdr:colOff>150668</xdr:colOff>
      <xdr:row>46</xdr:row>
      <xdr:rowOff>144607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F1C9BDE-88AD-46ED-858B-77A3316AA4DD}"/>
            </a:ext>
          </a:extLst>
        </xdr:cNvPr>
        <xdr:cNvSpPr txBox="1"/>
      </xdr:nvSpPr>
      <xdr:spPr>
        <a:xfrm>
          <a:off x="2996910" y="4143376"/>
          <a:ext cx="2444463" cy="3404754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 u="sng"/>
            <a:t>Base Coaching</a:t>
          </a:r>
        </a:p>
        <a:p>
          <a:r>
            <a:rPr lang="en-US" sz="1100"/>
            <a:t>1) non-fast will play SAFE</a:t>
          </a:r>
          <a:r>
            <a:rPr lang="en-US" sz="1100" baseline="0"/>
            <a:t> on 2nd when batter has first column 11 and less than 2 outs</a:t>
          </a:r>
          <a:endParaRPr lang="en-US" sz="1100"/>
        </a:p>
        <a:p>
          <a:endParaRPr lang="en-US" sz="1100"/>
        </a:p>
        <a:p>
          <a:r>
            <a:rPr lang="en-US" sz="1100"/>
            <a:t>2) </a:t>
          </a:r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no attempted</a:t>
          </a:r>
          <a:r>
            <a:rPr lang="en-US" sz="1100" baseline="0">
              <a:solidFill>
                <a:schemeClr val="dk1"/>
              </a:solidFill>
              <a:latin typeface="+mn-lt"/>
              <a:ea typeface="+mn-ea"/>
              <a:cs typeface="+mn-cs"/>
            </a:rPr>
            <a:t> steals of home or double steals</a:t>
          </a:r>
        </a:p>
        <a:p>
          <a:endParaRPr lang="en-U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3) baserunner at 2b will only</a:t>
          </a: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steal 3b when Tatis, Bellinger, Wallner or Duran is the hitter</a:t>
          </a:r>
          <a:endParaRPr lang="en-US">
            <a:effectLst/>
          </a:endParaRPr>
        </a:p>
        <a:p>
          <a:endParaRPr lang="en-US" sz="1100"/>
        </a:p>
        <a:p>
          <a:r>
            <a:rPr lang="en-US" sz="1100"/>
            <a:t>4) play</a:t>
          </a:r>
          <a:r>
            <a:rPr lang="en-US" sz="1100" baseline="0"/>
            <a:t> SLOW runners SAFE by chart below</a:t>
          </a:r>
          <a:endParaRPr lang="en-US" sz="1100"/>
        </a:p>
      </xdr:txBody>
    </xdr:sp>
    <xdr:clientData/>
  </xdr:twoCellAnchor>
  <xdr:twoCellAnchor editAs="oneCell">
    <xdr:from>
      <xdr:col>9</xdr:col>
      <xdr:colOff>597478</xdr:colOff>
      <xdr:row>37</xdr:row>
      <xdr:rowOff>129121</xdr:rowOff>
    </xdr:from>
    <xdr:to>
      <xdr:col>15</xdr:col>
      <xdr:colOff>312594</xdr:colOff>
      <xdr:row>46</xdr:row>
      <xdr:rowOff>65080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5E76619-2E19-4654-A10B-350B17AFF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91296" y="6051939"/>
          <a:ext cx="2216727" cy="1416663"/>
        </a:xfrm>
        <a:prstGeom prst="rect">
          <a:avLst/>
        </a:prstGeom>
      </xdr:spPr>
    </xdr:pic>
    <xdr:clientData/>
  </xdr:twoCellAnchor>
  <xdr:twoCellAnchor>
    <xdr:from>
      <xdr:col>23</xdr:col>
      <xdr:colOff>0</xdr:colOff>
      <xdr:row>16</xdr:row>
      <xdr:rowOff>1</xdr:rowOff>
    </xdr:from>
    <xdr:to>
      <xdr:col>25</xdr:col>
      <xdr:colOff>542925</xdr:colOff>
      <xdr:row>46</xdr:row>
      <xdr:rowOff>152401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94BBE2F3-26D4-4AD4-B277-EAD9F855D66F}"/>
            </a:ext>
          </a:extLst>
        </xdr:cNvPr>
        <xdr:cNvSpPr txBox="1"/>
      </xdr:nvSpPr>
      <xdr:spPr>
        <a:xfrm>
          <a:off x="7372350" y="2752726"/>
          <a:ext cx="2419350" cy="5010150"/>
        </a:xfrm>
        <a:prstGeom prst="rect">
          <a:avLst/>
        </a:prstGeom>
        <a:solidFill>
          <a:schemeClr val="lt1"/>
        </a:solidFill>
        <a:ln w="127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000" b="1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Notes:</a:t>
          </a:r>
        </a:p>
        <a:p>
          <a:endParaRPr lang="en-US" sz="1000" b="1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000" b="0" baseline="0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1) Do not relieve EARLY </a:t>
          </a:r>
        </a:p>
        <a:p>
          <a:endParaRPr lang="en-US" sz="1000" b="1" u="none" baseline="0">
            <a:solidFill>
              <a:srgbClr val="002060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000" b="0" u="none">
              <a:solidFill>
                <a:srgbClr val="002060"/>
              </a:solidFill>
              <a:latin typeface="+mn-lt"/>
            </a:rPr>
            <a:t>2) Keep</a:t>
          </a:r>
          <a:r>
            <a:rPr lang="en-US" sz="1000" b="0" u="none" baseline="0">
              <a:solidFill>
                <a:srgbClr val="002060"/>
              </a:solidFill>
              <a:latin typeface="+mn-lt"/>
            </a:rPr>
            <a:t> relievers in the game</a:t>
          </a:r>
        </a:p>
        <a:p>
          <a:endParaRPr lang="en-US" sz="1000" b="0" u="none" baseline="0">
            <a:solidFill>
              <a:srgbClr val="002060"/>
            </a:solidFill>
            <a:latin typeface="+mn-lt"/>
          </a:endParaRP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3) Get lucky with dice rolls !!   LOL</a:t>
          </a:r>
        </a:p>
        <a:p>
          <a:endParaRPr lang="en-US" sz="1000" b="0" u="none" baseline="0">
            <a:solidFill>
              <a:srgbClr val="002060"/>
            </a:solidFill>
            <a:latin typeface="+mn-lt"/>
          </a:endParaRPr>
        </a:p>
        <a:p>
          <a:r>
            <a:rPr lang="en-US" sz="1000" b="0" u="none" baseline="0">
              <a:solidFill>
                <a:srgbClr val="002060"/>
              </a:solidFill>
              <a:latin typeface="+mn-lt"/>
            </a:rPr>
            <a:t>4) Not covered use your best APBA baseball judgement</a:t>
          </a:r>
        </a:p>
        <a:p>
          <a:endParaRPr lang="en-US" sz="1100" b="0" u="none" baseline="0">
            <a:solidFill>
              <a:srgbClr val="002060"/>
            </a:solidFill>
            <a:latin typeface="+mn-lt"/>
          </a:endParaRPr>
        </a:p>
        <a:p>
          <a:endParaRPr lang="en-US" sz="1100" b="1" u="none" baseline="0">
            <a:solidFill>
              <a:srgbClr val="FF0000"/>
            </a:solidFill>
            <a:latin typeface="+mn-lt"/>
          </a:endParaRPr>
        </a:p>
        <a:p>
          <a:endParaRPr lang="en-US" sz="1100" b="1" u="sng" baseline="0">
            <a:solidFill>
              <a:srgbClr val="0070C0"/>
            </a:solidFill>
            <a:latin typeface="+mn-lt"/>
          </a:endParaRPr>
        </a:p>
        <a:p>
          <a:endParaRPr lang="en-US" sz="1100" b="1" u="sng" baseline="0">
            <a:solidFill>
              <a:srgbClr val="0070C0"/>
            </a:solidFill>
            <a:latin typeface="+mn-lt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AC2F2-DA3B-4BFB-A5A6-8279A190D5F0}">
  <sheetPr codeName="Sheet1"/>
  <dimension ref="A1:AS63"/>
  <sheetViews>
    <sheetView view="pageBreakPreview" zoomScaleNormal="100" zoomScaleSheetLayoutView="100" workbookViewId="0">
      <selection activeCell="J9" sqref="J9"/>
    </sheetView>
  </sheetViews>
  <sheetFormatPr defaultColWidth="13.28515625" defaultRowHeight="12.75"/>
  <cols>
    <col min="1" max="1" width="1.140625" style="13" customWidth="1"/>
    <col min="2" max="2" width="3.85546875" style="13" customWidth="1"/>
    <col min="3" max="3" width="3" style="13" customWidth="1"/>
    <col min="4" max="4" width="11" style="13" customWidth="1"/>
    <col min="5" max="5" width="3.85546875" style="13" customWidth="1"/>
    <col min="6" max="6" width="3" style="13" customWidth="1"/>
    <col min="7" max="7" width="11" style="13" customWidth="1"/>
    <col min="8" max="8" width="3.85546875" style="13" customWidth="1"/>
    <col min="9" max="9" width="3" style="13" customWidth="1"/>
    <col min="10" max="10" width="11" style="13" customWidth="1"/>
    <col min="11" max="11" width="3.85546875" style="13" customWidth="1"/>
    <col min="12" max="12" width="3" style="13" customWidth="1"/>
    <col min="13" max="13" width="11" style="13" customWidth="1"/>
    <col min="14" max="14" width="1.28515625" style="13" customWidth="1"/>
    <col min="15" max="15" width="4" style="13" customWidth="1"/>
    <col min="16" max="16" width="15" style="13" customWidth="1"/>
    <col min="17" max="17" width="4.140625" style="13" customWidth="1"/>
    <col min="18" max="18" width="4.42578125" style="23" customWidth="1"/>
    <col min="19" max="19" width="14.7109375" style="13" customWidth="1"/>
    <col min="20" max="20" width="5.7109375" style="13" customWidth="1"/>
    <col min="21" max="21" width="1" style="13" customWidth="1"/>
    <col min="22" max="22" width="2.42578125" style="13" customWidth="1"/>
    <col min="23" max="40" width="5.28515625" style="13" customWidth="1"/>
    <col min="41" max="16384" width="13.28515625" style="13"/>
  </cols>
  <sheetData>
    <row r="1" spans="1:36" s="48" customFormat="1" ht="38.25" customHeight="1" thickBot="1">
      <c r="A1" s="288" t="s">
        <v>268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90"/>
    </row>
    <row r="2" spans="1:36" ht="5.25" customHeight="1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5"/>
      <c r="P2" s="15"/>
      <c r="Q2" s="15"/>
      <c r="R2" s="15"/>
      <c r="S2" s="15"/>
      <c r="T2" s="15"/>
      <c r="U2" s="15"/>
    </row>
    <row r="3" spans="1:36">
      <c r="A3" s="14"/>
      <c r="B3" s="279" t="s">
        <v>94</v>
      </c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1"/>
      <c r="N3" s="16"/>
      <c r="O3" s="291" t="s">
        <v>0</v>
      </c>
      <c r="P3" s="291"/>
      <c r="Q3" s="291"/>
      <c r="R3" s="291"/>
      <c r="S3" s="291"/>
      <c r="T3" s="291"/>
      <c r="U3" s="14"/>
    </row>
    <row r="4" spans="1:36">
      <c r="A4" s="14"/>
      <c r="B4" s="282" t="s">
        <v>1</v>
      </c>
      <c r="C4" s="283"/>
      <c r="D4" s="284"/>
      <c r="E4" s="282" t="s">
        <v>2</v>
      </c>
      <c r="F4" s="283"/>
      <c r="G4" s="284"/>
      <c r="H4" s="282" t="s">
        <v>3</v>
      </c>
      <c r="I4" s="283"/>
      <c r="J4" s="284"/>
      <c r="K4" s="282" t="s">
        <v>4</v>
      </c>
      <c r="L4" s="283"/>
      <c r="M4" s="284"/>
      <c r="N4" s="17"/>
      <c r="O4" s="18">
        <v>1</v>
      </c>
      <c r="P4" s="19" t="s">
        <v>276</v>
      </c>
      <c r="Q4" s="22" t="s">
        <v>285</v>
      </c>
      <c r="R4" s="22"/>
      <c r="S4" s="19" t="s">
        <v>328</v>
      </c>
      <c r="T4" s="21" t="s">
        <v>162</v>
      </c>
      <c r="U4" s="14"/>
      <c r="X4" s="63"/>
      <c r="Y4" s="80"/>
      <c r="Z4" s="80"/>
      <c r="AA4" s="80"/>
      <c r="AB4" s="80"/>
      <c r="AC4" s="80"/>
      <c r="AD4" s="80"/>
      <c r="AE4" s="80"/>
      <c r="AF4" s="80"/>
      <c r="AG4" s="80"/>
      <c r="AH4" s="80"/>
      <c r="AI4" s="80"/>
      <c r="AJ4" s="80"/>
    </row>
    <row r="5" spans="1:36">
      <c r="A5" s="14"/>
      <c r="B5" s="22" t="s">
        <v>154</v>
      </c>
      <c r="C5" s="22">
        <v>9</v>
      </c>
      <c r="D5" s="19" t="s">
        <v>155</v>
      </c>
      <c r="E5" s="22" t="s">
        <v>154</v>
      </c>
      <c r="F5" s="22">
        <v>9</v>
      </c>
      <c r="G5" s="19" t="s">
        <v>155</v>
      </c>
      <c r="H5" s="22" t="s">
        <v>154</v>
      </c>
      <c r="I5" s="22">
        <v>9</v>
      </c>
      <c r="J5" s="19" t="s">
        <v>155</v>
      </c>
      <c r="K5" s="22" t="s">
        <v>154</v>
      </c>
      <c r="L5" s="22">
        <v>9</v>
      </c>
      <c r="M5" s="19" t="s">
        <v>155</v>
      </c>
      <c r="O5" s="18">
        <v>2</v>
      </c>
      <c r="P5" s="19" t="s">
        <v>289</v>
      </c>
      <c r="Q5" s="21" t="s">
        <v>341</v>
      </c>
      <c r="R5" s="21" t="s">
        <v>380</v>
      </c>
      <c r="S5" s="19" t="s">
        <v>329</v>
      </c>
      <c r="T5" s="21" t="s">
        <v>290</v>
      </c>
      <c r="U5" s="14"/>
      <c r="X5" s="63"/>
      <c r="Y5" s="80"/>
      <c r="Z5" s="80"/>
      <c r="AA5" s="80"/>
      <c r="AB5" s="80"/>
      <c r="AC5" s="80"/>
      <c r="AD5" s="80"/>
      <c r="AE5" s="80"/>
      <c r="AF5" s="80"/>
      <c r="AG5" s="80"/>
      <c r="AH5" s="80"/>
      <c r="AI5" s="80"/>
      <c r="AJ5" s="80"/>
    </row>
    <row r="6" spans="1:36">
      <c r="A6" s="14"/>
      <c r="B6" s="22" t="s">
        <v>152</v>
      </c>
      <c r="C6" s="22">
        <v>2</v>
      </c>
      <c r="D6" s="19" t="s">
        <v>153</v>
      </c>
      <c r="E6" s="22" t="s">
        <v>152</v>
      </c>
      <c r="F6" s="22">
        <v>2</v>
      </c>
      <c r="G6" s="19" t="s">
        <v>153</v>
      </c>
      <c r="H6" s="22" t="s">
        <v>152</v>
      </c>
      <c r="I6" s="22">
        <v>2</v>
      </c>
      <c r="J6" s="19" t="s">
        <v>153</v>
      </c>
      <c r="K6" s="22" t="s">
        <v>152</v>
      </c>
      <c r="L6" s="22">
        <v>2</v>
      </c>
      <c r="M6" s="19" t="s">
        <v>153</v>
      </c>
      <c r="O6" s="18">
        <v>3</v>
      </c>
      <c r="P6" s="333" t="s">
        <v>261</v>
      </c>
      <c r="Q6" s="22" t="s">
        <v>285</v>
      </c>
      <c r="R6" s="22" t="s">
        <v>381</v>
      </c>
      <c r="S6" s="19" t="s">
        <v>335</v>
      </c>
      <c r="T6" s="22" t="s">
        <v>262</v>
      </c>
      <c r="U6" s="14"/>
      <c r="X6" s="63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</row>
    <row r="7" spans="1:36">
      <c r="A7" s="14"/>
      <c r="B7" s="22" t="s">
        <v>325</v>
      </c>
      <c r="C7" s="22"/>
      <c r="D7" s="19" t="s">
        <v>112</v>
      </c>
      <c r="E7" s="22" t="s">
        <v>325</v>
      </c>
      <c r="F7" s="22"/>
      <c r="G7" s="19" t="s">
        <v>112</v>
      </c>
      <c r="H7" s="22" t="s">
        <v>325</v>
      </c>
      <c r="I7" s="22"/>
      <c r="J7" s="19" t="s">
        <v>112</v>
      </c>
      <c r="K7" s="22" t="s">
        <v>325</v>
      </c>
      <c r="L7" s="22"/>
      <c r="M7" s="19" t="s">
        <v>112</v>
      </c>
      <c r="O7" s="18">
        <v>4</v>
      </c>
      <c r="P7" s="333" t="s">
        <v>163</v>
      </c>
      <c r="Q7" s="22" t="s">
        <v>342</v>
      </c>
      <c r="R7" s="22"/>
      <c r="S7" s="19" t="s">
        <v>330</v>
      </c>
      <c r="T7" s="22" t="s">
        <v>102</v>
      </c>
      <c r="U7" s="14"/>
      <c r="X7" s="63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</row>
    <row r="8" spans="1:36">
      <c r="A8" s="14"/>
      <c r="B8" s="22" t="s">
        <v>159</v>
      </c>
      <c r="C8" s="22">
        <v>1</v>
      </c>
      <c r="D8" s="19" t="s">
        <v>175</v>
      </c>
      <c r="E8" s="22" t="s">
        <v>159</v>
      </c>
      <c r="F8" s="22">
        <v>1</v>
      </c>
      <c r="G8" s="19" t="s">
        <v>175</v>
      </c>
      <c r="H8" s="22" t="s">
        <v>159</v>
      </c>
      <c r="I8" s="22">
        <v>3</v>
      </c>
      <c r="J8" s="19" t="s">
        <v>160</v>
      </c>
      <c r="K8" s="22" t="s">
        <v>159</v>
      </c>
      <c r="L8" s="22">
        <v>3</v>
      </c>
      <c r="M8" s="19" t="s">
        <v>160</v>
      </c>
      <c r="O8" s="18">
        <v>5</v>
      </c>
      <c r="P8" s="333" t="s">
        <v>132</v>
      </c>
      <c r="Q8" s="22" t="s">
        <v>378</v>
      </c>
      <c r="R8" s="22" t="s">
        <v>381</v>
      </c>
      <c r="S8" s="19" t="s">
        <v>333</v>
      </c>
      <c r="T8" s="22" t="s">
        <v>131</v>
      </c>
      <c r="U8" s="14"/>
      <c r="X8" s="63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</row>
    <row r="9" spans="1:36">
      <c r="A9" s="14"/>
      <c r="B9" s="22" t="s">
        <v>158</v>
      </c>
      <c r="C9" s="22">
        <v>3</v>
      </c>
      <c r="D9" s="19" t="s">
        <v>174</v>
      </c>
      <c r="E9" s="22" t="s">
        <v>158</v>
      </c>
      <c r="F9" s="22">
        <v>3</v>
      </c>
      <c r="G9" s="19" t="s">
        <v>174</v>
      </c>
      <c r="H9" s="22" t="s">
        <v>158</v>
      </c>
      <c r="I9" s="22">
        <v>3</v>
      </c>
      <c r="J9" s="19" t="s">
        <v>174</v>
      </c>
      <c r="K9" s="22" t="s">
        <v>158</v>
      </c>
      <c r="L9" s="22">
        <v>3</v>
      </c>
      <c r="M9" s="19" t="s">
        <v>174</v>
      </c>
      <c r="O9" s="18">
        <v>6</v>
      </c>
      <c r="P9" s="333" t="s">
        <v>305</v>
      </c>
      <c r="Q9" s="22" t="s">
        <v>285</v>
      </c>
      <c r="R9" s="22" t="s">
        <v>381</v>
      </c>
      <c r="S9" s="19" t="s">
        <v>334</v>
      </c>
      <c r="T9" s="22" t="s">
        <v>279</v>
      </c>
      <c r="U9" s="14"/>
      <c r="X9" s="63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</row>
    <row r="10" spans="1:36">
      <c r="A10" s="14"/>
      <c r="B10" s="22" t="s">
        <v>156</v>
      </c>
      <c r="C10" s="22">
        <v>4</v>
      </c>
      <c r="D10" s="19" t="s">
        <v>277</v>
      </c>
      <c r="E10" s="22" t="s">
        <v>156</v>
      </c>
      <c r="F10" s="22">
        <v>4</v>
      </c>
      <c r="G10" s="19" t="s">
        <v>277</v>
      </c>
      <c r="H10" s="22" t="s">
        <v>327</v>
      </c>
      <c r="I10" s="22">
        <v>5</v>
      </c>
      <c r="J10" s="19" t="s">
        <v>259</v>
      </c>
      <c r="K10" s="22" t="s">
        <v>327</v>
      </c>
      <c r="L10" s="22">
        <v>3</v>
      </c>
      <c r="M10" s="19" t="s">
        <v>303</v>
      </c>
      <c r="O10" s="18">
        <v>7</v>
      </c>
      <c r="P10" s="333" t="s">
        <v>306</v>
      </c>
      <c r="Q10" s="22" t="s">
        <v>341</v>
      </c>
      <c r="R10" s="22" t="s">
        <v>381</v>
      </c>
      <c r="S10" s="248" t="s">
        <v>336</v>
      </c>
      <c r="T10" s="22" t="s">
        <v>324</v>
      </c>
      <c r="U10" s="14"/>
      <c r="X10" s="63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</row>
    <row r="11" spans="1:36">
      <c r="A11" s="14"/>
      <c r="B11" s="22" t="s">
        <v>327</v>
      </c>
      <c r="C11" s="22">
        <v>5</v>
      </c>
      <c r="D11" s="19" t="s">
        <v>259</v>
      </c>
      <c r="E11" s="22" t="s">
        <v>327</v>
      </c>
      <c r="F11" s="22">
        <v>5</v>
      </c>
      <c r="G11" s="19" t="s">
        <v>259</v>
      </c>
      <c r="H11" s="22" t="s">
        <v>156</v>
      </c>
      <c r="I11" s="22">
        <v>4</v>
      </c>
      <c r="J11" s="19" t="s">
        <v>269</v>
      </c>
      <c r="K11" s="22" t="s">
        <v>156</v>
      </c>
      <c r="L11" s="22">
        <v>4</v>
      </c>
      <c r="M11" s="19" t="s">
        <v>269</v>
      </c>
      <c r="O11" s="18">
        <v>8</v>
      </c>
      <c r="P11" s="333" t="s">
        <v>161</v>
      </c>
      <c r="Q11" s="22" t="s">
        <v>341</v>
      </c>
      <c r="R11" s="22"/>
      <c r="S11" s="19" t="s">
        <v>331</v>
      </c>
      <c r="T11" s="22" t="s">
        <v>162</v>
      </c>
      <c r="U11" s="14"/>
      <c r="X11" s="63"/>
      <c r="Y11" s="80"/>
      <c r="Z11" s="80"/>
      <c r="AA11" s="80"/>
      <c r="AB11" s="80"/>
      <c r="AC11" s="80"/>
      <c r="AD11" s="80"/>
      <c r="AE11" s="80"/>
      <c r="AF11" s="80"/>
      <c r="AG11" s="80"/>
      <c r="AH11" s="80"/>
      <c r="AI11" s="80"/>
      <c r="AJ11" s="80"/>
    </row>
    <row r="12" spans="1:36">
      <c r="A12" s="14"/>
      <c r="B12" s="22" t="s">
        <v>157</v>
      </c>
      <c r="C12" s="22">
        <v>7</v>
      </c>
      <c r="D12" s="19" t="s">
        <v>303</v>
      </c>
      <c r="E12" s="22" t="s">
        <v>13</v>
      </c>
      <c r="F12" s="22">
        <v>8</v>
      </c>
      <c r="G12" s="19" t="s">
        <v>275</v>
      </c>
      <c r="H12" s="22" t="s">
        <v>13</v>
      </c>
      <c r="I12" s="22">
        <v>8</v>
      </c>
      <c r="J12" s="19" t="s">
        <v>275</v>
      </c>
      <c r="K12" s="22" t="s">
        <v>13</v>
      </c>
      <c r="L12" s="22">
        <v>9</v>
      </c>
      <c r="M12" s="19" t="s">
        <v>319</v>
      </c>
      <c r="O12" s="18">
        <v>9</v>
      </c>
      <c r="P12" s="333" t="s">
        <v>278</v>
      </c>
      <c r="Q12" s="22" t="s">
        <v>341</v>
      </c>
      <c r="R12" s="22"/>
      <c r="S12" s="19" t="s">
        <v>332</v>
      </c>
      <c r="T12" s="22" t="s">
        <v>279</v>
      </c>
      <c r="U12" s="14"/>
      <c r="X12" s="63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</row>
    <row r="13" spans="1:36">
      <c r="A13" s="14"/>
      <c r="B13" s="22" t="s">
        <v>13</v>
      </c>
      <c r="C13" s="22">
        <v>8</v>
      </c>
      <c r="D13" s="19" t="s">
        <v>275</v>
      </c>
      <c r="E13" s="22" t="s">
        <v>157</v>
      </c>
      <c r="F13" s="22">
        <v>8</v>
      </c>
      <c r="G13" s="19" t="s">
        <v>304</v>
      </c>
      <c r="H13" s="22" t="s">
        <v>157</v>
      </c>
      <c r="I13" s="22">
        <v>8</v>
      </c>
      <c r="J13" s="19" t="s">
        <v>304</v>
      </c>
      <c r="K13" s="22" t="s">
        <v>157</v>
      </c>
      <c r="L13" s="22">
        <v>8</v>
      </c>
      <c r="M13" s="19" t="s">
        <v>304</v>
      </c>
      <c r="O13" s="18">
        <v>10</v>
      </c>
      <c r="P13" s="333" t="s">
        <v>350</v>
      </c>
      <c r="Q13" s="21" t="s">
        <v>342</v>
      </c>
      <c r="R13" s="21"/>
      <c r="S13" s="19" t="s">
        <v>351</v>
      </c>
      <c r="T13" s="21" t="s">
        <v>102</v>
      </c>
      <c r="U13" s="14"/>
      <c r="X13" s="63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</row>
    <row r="14" spans="1:36">
      <c r="A14" s="14"/>
      <c r="B14" s="276" t="s">
        <v>270</v>
      </c>
      <c r="C14" s="277"/>
      <c r="D14" s="278"/>
      <c r="E14" s="276" t="s">
        <v>311</v>
      </c>
      <c r="F14" s="277"/>
      <c r="G14" s="278"/>
      <c r="H14" s="276" t="s">
        <v>365</v>
      </c>
      <c r="I14" s="277"/>
      <c r="J14" s="278"/>
      <c r="K14" s="276" t="s">
        <v>271</v>
      </c>
      <c r="L14" s="277"/>
      <c r="M14" s="278"/>
      <c r="N14" s="23"/>
      <c r="O14" s="18">
        <v>11</v>
      </c>
      <c r="P14" s="333" t="s">
        <v>185</v>
      </c>
      <c r="Q14" s="21" t="s">
        <v>378</v>
      </c>
      <c r="R14" s="21" t="s">
        <v>381</v>
      </c>
      <c r="S14" s="19" t="s">
        <v>337</v>
      </c>
      <c r="T14" s="21" t="s">
        <v>324</v>
      </c>
      <c r="U14" s="14"/>
      <c r="X14" s="63"/>
      <c r="Y14" s="80"/>
      <c r="Z14" s="80"/>
      <c r="AA14" s="80"/>
      <c r="AB14" s="80"/>
      <c r="AC14" s="80"/>
      <c r="AD14" s="80"/>
      <c r="AE14" s="80"/>
      <c r="AF14" s="80"/>
      <c r="AG14" s="80"/>
      <c r="AH14" s="80"/>
      <c r="AI14" s="80"/>
      <c r="AJ14" s="80"/>
    </row>
    <row r="15" spans="1:36">
      <c r="A15" s="14"/>
      <c r="N15" s="14"/>
      <c r="O15" s="18">
        <v>12</v>
      </c>
      <c r="P15" s="333" t="s">
        <v>99</v>
      </c>
      <c r="Q15" s="21" t="s">
        <v>378</v>
      </c>
      <c r="R15" s="21" t="s">
        <v>381</v>
      </c>
      <c r="S15" s="19" t="s">
        <v>338</v>
      </c>
      <c r="T15" s="21" t="s">
        <v>96</v>
      </c>
      <c r="U15" s="14"/>
      <c r="X15" s="63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</row>
    <row r="16" spans="1:36">
      <c r="A16" s="14"/>
      <c r="B16" s="279" t="s">
        <v>7</v>
      </c>
      <c r="C16" s="280"/>
      <c r="D16" s="280"/>
      <c r="E16" s="280"/>
      <c r="F16" s="280"/>
      <c r="G16" s="280"/>
      <c r="H16" s="280"/>
      <c r="I16" s="280"/>
      <c r="J16" s="281"/>
      <c r="O16" s="18">
        <v>13</v>
      </c>
      <c r="P16" s="333" t="s">
        <v>97</v>
      </c>
      <c r="Q16" s="21" t="s">
        <v>352</v>
      </c>
      <c r="R16" s="21"/>
      <c r="S16" s="19" t="s">
        <v>339</v>
      </c>
      <c r="T16" s="21" t="s">
        <v>113</v>
      </c>
      <c r="X16" s="63"/>
      <c r="Y16" s="80"/>
      <c r="Z16" s="80"/>
      <c r="AA16" s="80"/>
      <c r="AB16" s="80"/>
      <c r="AC16" s="80"/>
      <c r="AD16" s="80"/>
      <c r="AE16" s="80"/>
      <c r="AF16" s="80"/>
      <c r="AG16" s="80"/>
      <c r="AH16" s="80"/>
      <c r="AI16" s="80"/>
      <c r="AJ16" s="80"/>
    </row>
    <row r="17" spans="1:45">
      <c r="A17" s="14"/>
      <c r="B17" s="282" t="s">
        <v>1</v>
      </c>
      <c r="C17" s="283"/>
      <c r="D17" s="284"/>
      <c r="E17" s="282" t="s">
        <v>2</v>
      </c>
      <c r="F17" s="283"/>
      <c r="G17" s="284"/>
      <c r="H17" s="282" t="s">
        <v>3</v>
      </c>
      <c r="I17" s="283"/>
      <c r="J17" s="284"/>
      <c r="O17" s="18">
        <v>14</v>
      </c>
      <c r="P17" s="333" t="s">
        <v>98</v>
      </c>
      <c r="Q17" s="22" t="s">
        <v>341</v>
      </c>
      <c r="R17" s="22" t="s">
        <v>381</v>
      </c>
      <c r="S17" s="19" t="s">
        <v>337</v>
      </c>
      <c r="T17" s="21" t="s">
        <v>96</v>
      </c>
      <c r="X17" s="63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</row>
    <row r="18" spans="1:45">
      <c r="A18" s="14"/>
      <c r="B18" s="22" t="s">
        <v>154</v>
      </c>
      <c r="C18" s="22">
        <v>9</v>
      </c>
      <c r="D18" s="19" t="s">
        <v>155</v>
      </c>
      <c r="E18" s="22" t="s">
        <v>154</v>
      </c>
      <c r="F18" s="22">
        <v>9</v>
      </c>
      <c r="G18" s="19" t="s">
        <v>155</v>
      </c>
      <c r="H18" s="22" t="s">
        <v>154</v>
      </c>
      <c r="I18" s="22">
        <v>9</v>
      </c>
      <c r="J18" s="19" t="s">
        <v>155</v>
      </c>
      <c r="O18" s="18">
        <v>15</v>
      </c>
      <c r="P18" s="19" t="s">
        <v>184</v>
      </c>
      <c r="Q18" s="22" t="s">
        <v>341</v>
      </c>
      <c r="R18" s="22" t="s">
        <v>381</v>
      </c>
      <c r="S18" s="19" t="s">
        <v>339</v>
      </c>
      <c r="T18" s="21" t="s">
        <v>162</v>
      </c>
      <c r="X18" s="63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</row>
    <row r="19" spans="1:45">
      <c r="A19" s="14"/>
      <c r="B19" s="22" t="s">
        <v>152</v>
      </c>
      <c r="C19" s="22">
        <v>2</v>
      </c>
      <c r="D19" s="19" t="s">
        <v>153</v>
      </c>
      <c r="E19" s="22" t="s">
        <v>152</v>
      </c>
      <c r="F19" s="22">
        <v>2</v>
      </c>
      <c r="G19" s="19" t="s">
        <v>153</v>
      </c>
      <c r="H19" s="22" t="s">
        <v>152</v>
      </c>
      <c r="I19" s="22">
        <v>2</v>
      </c>
      <c r="J19" s="19" t="s">
        <v>153</v>
      </c>
      <c r="O19" s="292" t="s">
        <v>9</v>
      </c>
      <c r="P19" s="293"/>
      <c r="Q19" s="293"/>
      <c r="R19" s="293"/>
      <c r="S19" s="293"/>
      <c r="T19" s="294"/>
      <c r="X19" s="63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</row>
    <row r="20" spans="1:45">
      <c r="A20" s="14"/>
      <c r="B20" s="22" t="s">
        <v>325</v>
      </c>
      <c r="C20" s="22"/>
      <c r="D20" s="19" t="s">
        <v>112</v>
      </c>
      <c r="E20" s="22" t="s">
        <v>325</v>
      </c>
      <c r="F20" s="22"/>
      <c r="G20" s="19" t="s">
        <v>112</v>
      </c>
      <c r="H20" s="22" t="s">
        <v>325</v>
      </c>
      <c r="I20" s="22"/>
      <c r="J20" s="19" t="s">
        <v>112</v>
      </c>
      <c r="O20" s="18">
        <v>15</v>
      </c>
      <c r="P20" s="334" t="s">
        <v>136</v>
      </c>
      <c r="Q20" s="21" t="s">
        <v>285</v>
      </c>
      <c r="R20" s="21" t="s">
        <v>309</v>
      </c>
      <c r="S20" s="24" t="s">
        <v>135</v>
      </c>
      <c r="T20" s="25" t="s">
        <v>139</v>
      </c>
      <c r="X20" s="63"/>
      <c r="Y20" s="80"/>
      <c r="Z20" s="80"/>
      <c r="AA20" s="80"/>
      <c r="AB20" s="80"/>
      <c r="AC20" s="80"/>
      <c r="AD20" s="80"/>
      <c r="AE20" s="80"/>
      <c r="AF20" s="80"/>
      <c r="AG20" s="80"/>
      <c r="AH20" s="80"/>
      <c r="AI20" s="80"/>
      <c r="AJ20" s="80"/>
    </row>
    <row r="21" spans="1:45">
      <c r="A21" s="14"/>
      <c r="B21" s="22" t="s">
        <v>159</v>
      </c>
      <c r="C21" s="22">
        <v>1</v>
      </c>
      <c r="D21" s="19" t="s">
        <v>175</v>
      </c>
      <c r="E21" s="22" t="s">
        <v>159</v>
      </c>
      <c r="F21" s="22">
        <v>1</v>
      </c>
      <c r="G21" s="19" t="s">
        <v>175</v>
      </c>
      <c r="H21" s="22" t="s">
        <v>159</v>
      </c>
      <c r="I21" s="22">
        <v>3</v>
      </c>
      <c r="J21" s="19" t="s">
        <v>160</v>
      </c>
      <c r="O21" s="19">
        <v>17</v>
      </c>
      <c r="P21" s="334" t="s">
        <v>142</v>
      </c>
      <c r="Q21" s="21" t="s">
        <v>341</v>
      </c>
      <c r="R21" s="21" t="s">
        <v>309</v>
      </c>
      <c r="S21" s="24" t="s">
        <v>182</v>
      </c>
      <c r="T21" s="25" t="s">
        <v>143</v>
      </c>
      <c r="X21" s="63"/>
      <c r="Y21" s="80"/>
      <c r="Z21" s="80"/>
      <c r="AA21" s="80"/>
      <c r="AB21" s="80"/>
      <c r="AC21" s="80"/>
      <c r="AD21" s="80"/>
      <c r="AE21" s="80"/>
      <c r="AF21" s="80"/>
      <c r="AG21" s="80"/>
      <c r="AH21" s="80"/>
      <c r="AI21" s="80"/>
      <c r="AJ21" s="80"/>
    </row>
    <row r="22" spans="1:45">
      <c r="A22" s="14"/>
      <c r="B22" s="22" t="s">
        <v>158</v>
      </c>
      <c r="C22" s="22">
        <v>3</v>
      </c>
      <c r="D22" s="19" t="s">
        <v>174</v>
      </c>
      <c r="E22" s="22" t="s">
        <v>158</v>
      </c>
      <c r="F22" s="22">
        <v>3</v>
      </c>
      <c r="G22" s="19" t="s">
        <v>174</v>
      </c>
      <c r="H22" s="22" t="s">
        <v>158</v>
      </c>
      <c r="I22" s="22">
        <v>3</v>
      </c>
      <c r="J22" s="19" t="s">
        <v>174</v>
      </c>
      <c r="O22" s="19">
        <v>18</v>
      </c>
      <c r="P22" s="334" t="s">
        <v>146</v>
      </c>
      <c r="Q22" s="21" t="s">
        <v>341</v>
      </c>
      <c r="R22" s="21" t="s">
        <v>309</v>
      </c>
      <c r="S22" s="24" t="s">
        <v>135</v>
      </c>
      <c r="T22" s="25" t="s">
        <v>183</v>
      </c>
      <c r="X22" s="63"/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</row>
    <row r="23" spans="1:45">
      <c r="A23" s="14"/>
      <c r="B23" s="22" t="s">
        <v>156</v>
      </c>
      <c r="C23" s="22">
        <v>4</v>
      </c>
      <c r="D23" s="19" t="s">
        <v>277</v>
      </c>
      <c r="E23" s="22" t="s">
        <v>156</v>
      </c>
      <c r="F23" s="22">
        <v>4</v>
      </c>
      <c r="G23" s="19" t="s">
        <v>277</v>
      </c>
      <c r="H23" s="22" t="s">
        <v>327</v>
      </c>
      <c r="I23" s="22">
        <v>5</v>
      </c>
      <c r="J23" s="19" t="s">
        <v>259</v>
      </c>
      <c r="O23" s="19">
        <v>19</v>
      </c>
      <c r="P23" s="24" t="s">
        <v>307</v>
      </c>
      <c r="Q23" s="21" t="s">
        <v>341</v>
      </c>
      <c r="R23" s="21" t="s">
        <v>310</v>
      </c>
      <c r="S23" s="24" t="s">
        <v>273</v>
      </c>
      <c r="T23" s="25" t="s">
        <v>183</v>
      </c>
      <c r="X23" s="63"/>
      <c r="Y23" s="80"/>
      <c r="Z23" s="80"/>
      <c r="AA23" s="80"/>
      <c r="AB23" s="80"/>
      <c r="AC23" s="80"/>
      <c r="AD23" s="80"/>
      <c r="AE23" s="80"/>
      <c r="AF23" s="80"/>
      <c r="AG23" s="80"/>
      <c r="AH23" s="80"/>
      <c r="AI23" s="80"/>
      <c r="AJ23" s="80"/>
      <c r="AK23" s="63"/>
      <c r="AL23" s="63"/>
      <c r="AM23" s="63"/>
      <c r="AN23" s="63"/>
      <c r="AO23" s="63"/>
      <c r="AP23" s="63"/>
      <c r="AQ23" s="63"/>
      <c r="AR23" s="63"/>
      <c r="AS23" s="63"/>
    </row>
    <row r="24" spans="1:45">
      <c r="A24" s="14"/>
      <c r="B24" s="22" t="s">
        <v>327</v>
      </c>
      <c r="C24" s="22">
        <v>5</v>
      </c>
      <c r="D24" s="19" t="s">
        <v>259</v>
      </c>
      <c r="E24" s="22" t="s">
        <v>327</v>
      </c>
      <c r="F24" s="22">
        <v>5</v>
      </c>
      <c r="G24" s="19" t="s">
        <v>259</v>
      </c>
      <c r="H24" s="22" t="s">
        <v>157</v>
      </c>
      <c r="I24" s="22">
        <v>7</v>
      </c>
      <c r="J24" s="19" t="s">
        <v>303</v>
      </c>
      <c r="O24" s="19">
        <v>20</v>
      </c>
      <c r="P24" s="272" t="s">
        <v>323</v>
      </c>
      <c r="Q24" s="21" t="s">
        <v>342</v>
      </c>
      <c r="R24" s="21" t="s">
        <v>309</v>
      </c>
      <c r="S24" s="24" t="s">
        <v>130</v>
      </c>
      <c r="T24" s="25" t="s">
        <v>183</v>
      </c>
      <c r="X24" s="63"/>
      <c r="Y24" s="80"/>
      <c r="Z24" s="80"/>
      <c r="AA24" s="80"/>
      <c r="AB24" s="80"/>
      <c r="AC24" s="80"/>
      <c r="AD24" s="80"/>
      <c r="AE24" s="80"/>
      <c r="AF24" s="80"/>
      <c r="AG24" s="80"/>
      <c r="AH24" s="80"/>
      <c r="AI24" s="80"/>
      <c r="AJ24" s="80"/>
      <c r="AK24" s="63"/>
      <c r="AL24" s="63"/>
      <c r="AM24" s="63"/>
      <c r="AN24" s="63"/>
      <c r="AO24" s="63"/>
      <c r="AP24" s="63"/>
      <c r="AQ24" s="63"/>
      <c r="AR24" s="63"/>
      <c r="AS24" s="63"/>
    </row>
    <row r="25" spans="1:45">
      <c r="B25" s="22" t="s">
        <v>157</v>
      </c>
      <c r="C25" s="22">
        <v>7</v>
      </c>
      <c r="D25" s="19" t="s">
        <v>303</v>
      </c>
      <c r="E25" s="22" t="s">
        <v>13</v>
      </c>
      <c r="F25" s="22">
        <v>8</v>
      </c>
      <c r="G25" s="19" t="s">
        <v>275</v>
      </c>
      <c r="H25" s="22" t="s">
        <v>156</v>
      </c>
      <c r="I25" s="22">
        <v>4</v>
      </c>
      <c r="J25" s="19" t="s">
        <v>269</v>
      </c>
      <c r="O25" s="19">
        <v>21</v>
      </c>
      <c r="P25" s="24" t="s">
        <v>280</v>
      </c>
      <c r="Q25" s="273" t="s">
        <v>377</v>
      </c>
      <c r="R25" s="273" t="s">
        <v>377</v>
      </c>
      <c r="S25" s="24" t="s">
        <v>376</v>
      </c>
      <c r="T25" s="25" t="s">
        <v>281</v>
      </c>
      <c r="X25" s="63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63"/>
      <c r="AL25" s="63"/>
      <c r="AM25" s="63"/>
      <c r="AN25" s="63"/>
      <c r="AO25" s="63"/>
      <c r="AP25" s="63"/>
      <c r="AQ25" s="63"/>
      <c r="AR25" s="63"/>
      <c r="AS25" s="63"/>
    </row>
    <row r="26" spans="1:45">
      <c r="A26" s="14"/>
      <c r="B26" s="22" t="s">
        <v>13</v>
      </c>
      <c r="C26" s="22">
        <v>8</v>
      </c>
      <c r="D26" s="19" t="s">
        <v>275</v>
      </c>
      <c r="E26" s="22" t="s">
        <v>157</v>
      </c>
      <c r="F26" s="22">
        <v>8</v>
      </c>
      <c r="G26" s="19" t="s">
        <v>304</v>
      </c>
      <c r="H26" s="22" t="s">
        <v>13</v>
      </c>
      <c r="I26" s="22">
        <v>8</v>
      </c>
      <c r="J26" s="19" t="s">
        <v>275</v>
      </c>
      <c r="O26" s="291" t="s">
        <v>10</v>
      </c>
      <c r="P26" s="291"/>
      <c r="Q26" s="291"/>
      <c r="R26" s="291"/>
      <c r="S26" s="291"/>
      <c r="T26" s="291"/>
      <c r="X26" s="63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63"/>
      <c r="AL26" s="63"/>
      <c r="AM26" s="63"/>
      <c r="AN26" s="63"/>
      <c r="AO26" s="63"/>
      <c r="AP26" s="63"/>
      <c r="AQ26" s="63"/>
      <c r="AR26" s="63"/>
      <c r="AS26" s="63"/>
    </row>
    <row r="27" spans="1:45">
      <c r="A27" s="14"/>
      <c r="B27" s="276" t="s">
        <v>270</v>
      </c>
      <c r="C27" s="277"/>
      <c r="D27" s="278"/>
      <c r="E27" s="276" t="s">
        <v>311</v>
      </c>
      <c r="F27" s="277"/>
      <c r="G27" s="278"/>
      <c r="H27" s="276" t="s">
        <v>349</v>
      </c>
      <c r="I27" s="277"/>
      <c r="J27" s="278"/>
      <c r="O27" s="19">
        <v>22</v>
      </c>
      <c r="P27" s="24" t="s">
        <v>282</v>
      </c>
      <c r="Q27" s="21" t="s">
        <v>285</v>
      </c>
      <c r="R27" s="274" t="s">
        <v>379</v>
      </c>
      <c r="S27" s="24" t="s">
        <v>283</v>
      </c>
      <c r="T27" s="25" t="s">
        <v>390</v>
      </c>
      <c r="X27" s="63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63"/>
      <c r="AL27" s="63"/>
      <c r="AM27" s="63"/>
      <c r="AN27" s="63"/>
      <c r="AO27" s="63"/>
      <c r="AP27" s="63"/>
      <c r="AQ27" s="63"/>
      <c r="AR27" s="63"/>
      <c r="AS27" s="63"/>
    </row>
    <row r="28" spans="1:45">
      <c r="A28" s="14"/>
      <c r="O28" s="19">
        <v>23</v>
      </c>
      <c r="P28" s="24" t="s">
        <v>176</v>
      </c>
      <c r="Q28" s="21" t="s">
        <v>378</v>
      </c>
      <c r="R28" s="21" t="s">
        <v>298</v>
      </c>
      <c r="S28" s="24" t="s">
        <v>177</v>
      </c>
      <c r="T28" s="25" t="s">
        <v>162</v>
      </c>
      <c r="X28" s="63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63"/>
      <c r="AL28" s="63"/>
      <c r="AM28" s="63"/>
      <c r="AN28" s="63"/>
      <c r="AO28" s="63"/>
      <c r="AP28" s="63"/>
      <c r="AQ28" s="63"/>
      <c r="AR28" s="63"/>
      <c r="AS28" s="63"/>
    </row>
    <row r="29" spans="1:45" ht="12.75" customHeight="1">
      <c r="A29" s="14"/>
      <c r="E29" s="279" t="s">
        <v>11</v>
      </c>
      <c r="F29" s="280"/>
      <c r="G29" s="280"/>
      <c r="H29" s="280"/>
      <c r="I29" s="280"/>
      <c r="J29" s="280"/>
      <c r="K29" s="280"/>
      <c r="L29" s="280"/>
      <c r="M29" s="281"/>
      <c r="O29" s="19">
        <v>24</v>
      </c>
      <c r="P29" s="334" t="s">
        <v>133</v>
      </c>
      <c r="Q29" s="21" t="s">
        <v>378</v>
      </c>
      <c r="R29" s="21" t="s">
        <v>298</v>
      </c>
      <c r="S29" s="19" t="s">
        <v>178</v>
      </c>
      <c r="T29" s="25" t="s">
        <v>96</v>
      </c>
      <c r="X29" s="63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63"/>
      <c r="AL29" s="63"/>
      <c r="AM29" s="63"/>
      <c r="AN29" s="63"/>
      <c r="AO29" s="63"/>
      <c r="AP29" s="63"/>
      <c r="AQ29" s="63"/>
      <c r="AR29" s="63"/>
      <c r="AS29" s="63"/>
    </row>
    <row r="30" spans="1:45" ht="12.75" customHeight="1">
      <c r="A30" s="14"/>
      <c r="E30" s="282" t="s">
        <v>1</v>
      </c>
      <c r="F30" s="283"/>
      <c r="G30" s="284"/>
      <c r="H30" s="282" t="s">
        <v>2</v>
      </c>
      <c r="I30" s="283"/>
      <c r="J30" s="284"/>
      <c r="K30" s="282" t="s">
        <v>3</v>
      </c>
      <c r="L30" s="283"/>
      <c r="M30" s="284"/>
      <c r="O30" s="19">
        <v>25</v>
      </c>
      <c r="P30" s="24" t="s">
        <v>302</v>
      </c>
      <c r="Q30" s="21" t="s">
        <v>285</v>
      </c>
      <c r="R30" s="21" t="s">
        <v>298</v>
      </c>
      <c r="S30" s="19" t="s">
        <v>320</v>
      </c>
      <c r="T30" s="25" t="s">
        <v>162</v>
      </c>
      <c r="X30" s="63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63"/>
      <c r="AL30" s="63"/>
      <c r="AM30" s="63"/>
      <c r="AN30" s="63"/>
      <c r="AO30" s="63"/>
      <c r="AP30" s="63"/>
      <c r="AQ30" s="63"/>
      <c r="AR30" s="63"/>
      <c r="AS30" s="63"/>
    </row>
    <row r="31" spans="1:45" ht="12.75" customHeight="1">
      <c r="A31" s="14"/>
      <c r="E31" s="22" t="s">
        <v>154</v>
      </c>
      <c r="F31" s="22">
        <v>9</v>
      </c>
      <c r="G31" s="19" t="s">
        <v>155</v>
      </c>
      <c r="H31" s="22" t="s">
        <v>154</v>
      </c>
      <c r="I31" s="22">
        <v>9</v>
      </c>
      <c r="J31" s="19" t="s">
        <v>155</v>
      </c>
      <c r="K31" s="22" t="s">
        <v>154</v>
      </c>
      <c r="L31" s="22">
        <v>9</v>
      </c>
      <c r="M31" s="19" t="s">
        <v>155</v>
      </c>
      <c r="O31" s="19">
        <v>26</v>
      </c>
      <c r="P31" s="24" t="s">
        <v>353</v>
      </c>
      <c r="Q31" s="21" t="s">
        <v>341</v>
      </c>
      <c r="R31" s="21" t="s">
        <v>298</v>
      </c>
      <c r="S31" s="24" t="s">
        <v>321</v>
      </c>
      <c r="T31" s="25" t="s">
        <v>322</v>
      </c>
      <c r="X31" s="63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63"/>
      <c r="AL31" s="63"/>
      <c r="AM31" s="63"/>
      <c r="AN31" s="63"/>
      <c r="AO31" s="63"/>
      <c r="AP31" s="63"/>
      <c r="AQ31" s="63"/>
      <c r="AR31" s="63"/>
      <c r="AS31" s="63"/>
    </row>
    <row r="32" spans="1:45" ht="12.75" customHeight="1">
      <c r="A32" s="14"/>
      <c r="E32" s="22" t="s">
        <v>152</v>
      </c>
      <c r="F32" s="22">
        <v>2</v>
      </c>
      <c r="G32" s="19" t="s">
        <v>153</v>
      </c>
      <c r="H32" s="22" t="s">
        <v>152</v>
      </c>
      <c r="I32" s="22">
        <v>2</v>
      </c>
      <c r="J32" s="19" t="s">
        <v>153</v>
      </c>
      <c r="K32" s="22" t="s">
        <v>152</v>
      </c>
      <c r="L32" s="22">
        <v>2</v>
      </c>
      <c r="M32" s="19" t="s">
        <v>153</v>
      </c>
      <c r="O32" s="285" t="s">
        <v>12</v>
      </c>
      <c r="P32" s="285"/>
      <c r="Q32" s="285"/>
      <c r="R32" s="285"/>
      <c r="S32" s="285"/>
      <c r="T32" s="285"/>
      <c r="X32" s="63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63"/>
      <c r="AL32" s="63"/>
      <c r="AM32" s="63"/>
      <c r="AN32" s="63"/>
      <c r="AO32" s="63"/>
      <c r="AP32" s="63"/>
      <c r="AQ32" s="63"/>
      <c r="AR32" s="63"/>
      <c r="AS32" s="63"/>
    </row>
    <row r="33" spans="1:45" ht="12.75" customHeight="1">
      <c r="A33" s="14"/>
      <c r="E33" s="22" t="s">
        <v>325</v>
      </c>
      <c r="F33" s="22"/>
      <c r="G33" s="19" t="s">
        <v>112</v>
      </c>
      <c r="H33" s="22" t="s">
        <v>325</v>
      </c>
      <c r="I33" s="22"/>
      <c r="J33" s="19" t="s">
        <v>112</v>
      </c>
      <c r="K33" s="22" t="s">
        <v>325</v>
      </c>
      <c r="L33" s="22"/>
      <c r="M33" s="19" t="s">
        <v>175</v>
      </c>
      <c r="O33" s="26" t="s">
        <v>13</v>
      </c>
      <c r="P33" s="275" t="s">
        <v>316</v>
      </c>
      <c r="Q33" s="275"/>
      <c r="R33" s="275"/>
      <c r="S33" s="275"/>
      <c r="T33" s="275"/>
      <c r="X33" s="63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63"/>
      <c r="AL33" s="63"/>
      <c r="AM33" s="63"/>
      <c r="AN33" s="63"/>
      <c r="AO33" s="63"/>
      <c r="AP33" s="63"/>
      <c r="AQ33" s="63"/>
      <c r="AR33" s="63"/>
      <c r="AS33" s="63"/>
    </row>
    <row r="34" spans="1:45" ht="12.75" customHeight="1">
      <c r="A34" s="14"/>
      <c r="E34" s="22" t="s">
        <v>159</v>
      </c>
      <c r="F34" s="22">
        <v>1</v>
      </c>
      <c r="G34" s="19" t="s">
        <v>175</v>
      </c>
      <c r="H34" s="22" t="s">
        <v>159</v>
      </c>
      <c r="I34" s="22">
        <v>3</v>
      </c>
      <c r="J34" s="19" t="s">
        <v>160</v>
      </c>
      <c r="K34" s="22" t="s">
        <v>159</v>
      </c>
      <c r="L34" s="22">
        <v>3</v>
      </c>
      <c r="M34" s="19" t="s">
        <v>160</v>
      </c>
      <c r="O34" s="26" t="s">
        <v>327</v>
      </c>
      <c r="P34" s="275" t="s">
        <v>382</v>
      </c>
      <c r="Q34" s="275"/>
      <c r="R34" s="275"/>
      <c r="S34" s="275"/>
      <c r="T34" s="275"/>
      <c r="X34" s="63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63"/>
      <c r="AL34" s="63"/>
      <c r="AM34" s="63"/>
      <c r="AN34" s="63"/>
      <c r="AO34" s="63"/>
      <c r="AP34" s="63"/>
      <c r="AQ34" s="63"/>
      <c r="AR34" s="63"/>
      <c r="AS34" s="63"/>
    </row>
    <row r="35" spans="1:45" ht="12.75" customHeight="1">
      <c r="A35" s="14"/>
      <c r="E35" s="22" t="s">
        <v>158</v>
      </c>
      <c r="F35" s="22">
        <v>3</v>
      </c>
      <c r="G35" s="19" t="s">
        <v>174</v>
      </c>
      <c r="H35" s="22" t="s">
        <v>158</v>
      </c>
      <c r="I35" s="22">
        <v>3</v>
      </c>
      <c r="J35" s="19" t="s">
        <v>174</v>
      </c>
      <c r="K35" s="22" t="s">
        <v>158</v>
      </c>
      <c r="L35" s="22">
        <v>3</v>
      </c>
      <c r="M35" s="19" t="s">
        <v>174</v>
      </c>
      <c r="O35" s="26" t="s">
        <v>157</v>
      </c>
      <c r="P35" s="275" t="s">
        <v>315</v>
      </c>
      <c r="Q35" s="275"/>
      <c r="R35" s="275"/>
      <c r="S35" s="275"/>
      <c r="T35" s="275"/>
      <c r="U35" s="27"/>
      <c r="X35" s="63"/>
      <c r="Y35" s="80"/>
      <c r="Z35" s="80"/>
      <c r="AA35" s="80"/>
      <c r="AB35" s="80"/>
      <c r="AC35" s="80"/>
      <c r="AD35" s="80"/>
      <c r="AE35" s="80"/>
      <c r="AF35" s="80"/>
      <c r="AG35" s="80"/>
      <c r="AH35" s="80"/>
      <c r="AI35" s="80"/>
      <c r="AJ35" s="80"/>
      <c r="AK35" s="63"/>
      <c r="AL35" s="63"/>
      <c r="AM35" s="63"/>
      <c r="AN35" s="63"/>
      <c r="AO35" s="63"/>
      <c r="AP35" s="63"/>
      <c r="AQ35" s="63"/>
      <c r="AR35" s="63"/>
      <c r="AS35" s="63"/>
    </row>
    <row r="36" spans="1:45" ht="12.75" customHeight="1">
      <c r="A36" s="14"/>
      <c r="E36" s="22" t="s">
        <v>156</v>
      </c>
      <c r="F36" s="22">
        <v>4</v>
      </c>
      <c r="G36" s="19" t="s">
        <v>277</v>
      </c>
      <c r="H36" s="22" t="s">
        <v>156</v>
      </c>
      <c r="I36" s="22">
        <v>4</v>
      </c>
      <c r="J36" s="19" t="s">
        <v>277</v>
      </c>
      <c r="K36" s="22" t="s">
        <v>327</v>
      </c>
      <c r="L36" s="22">
        <v>5</v>
      </c>
      <c r="M36" s="19" t="s">
        <v>259</v>
      </c>
      <c r="O36" s="26" t="s">
        <v>154</v>
      </c>
      <c r="P36" s="275" t="s">
        <v>317</v>
      </c>
      <c r="Q36" s="275"/>
      <c r="R36" s="275"/>
      <c r="S36" s="275"/>
      <c r="T36" s="275"/>
      <c r="U36" s="27"/>
      <c r="X36" s="63"/>
      <c r="Y36" s="80"/>
      <c r="Z36" s="80"/>
      <c r="AA36" s="80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</row>
    <row r="37" spans="1:45" ht="12.75" customHeight="1">
      <c r="A37" s="14"/>
      <c r="E37" s="22" t="s">
        <v>327</v>
      </c>
      <c r="F37" s="22">
        <v>5</v>
      </c>
      <c r="G37" s="19" t="s">
        <v>259</v>
      </c>
      <c r="H37" s="22" t="s">
        <v>327</v>
      </c>
      <c r="I37" s="22">
        <v>5</v>
      </c>
      <c r="J37" s="19" t="s">
        <v>259</v>
      </c>
      <c r="K37" s="22" t="s">
        <v>156</v>
      </c>
      <c r="L37" s="22">
        <v>4</v>
      </c>
      <c r="M37" s="19" t="s">
        <v>269</v>
      </c>
      <c r="O37" s="26" t="s">
        <v>156</v>
      </c>
      <c r="P37" s="275" t="s">
        <v>383</v>
      </c>
      <c r="Q37" s="275"/>
      <c r="R37" s="275"/>
      <c r="S37" s="275"/>
      <c r="T37" s="275"/>
      <c r="X37" s="63"/>
      <c r="Y37" s="80"/>
      <c r="Z37" s="80"/>
      <c r="AA37" s="80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</row>
    <row r="38" spans="1:45" ht="12.75" customHeight="1">
      <c r="A38" s="14"/>
      <c r="E38" s="22" t="s">
        <v>157</v>
      </c>
      <c r="F38" s="22">
        <v>7</v>
      </c>
      <c r="G38" s="19" t="s">
        <v>303</v>
      </c>
      <c r="H38" s="22" t="s">
        <v>157</v>
      </c>
      <c r="I38" s="22">
        <v>7</v>
      </c>
      <c r="J38" s="19" t="s">
        <v>303</v>
      </c>
      <c r="K38" s="22" t="s">
        <v>13</v>
      </c>
      <c r="L38" s="22">
        <v>8</v>
      </c>
      <c r="M38" s="19" t="s">
        <v>275</v>
      </c>
      <c r="O38" s="26" t="s">
        <v>325</v>
      </c>
      <c r="P38" s="275" t="s">
        <v>284</v>
      </c>
      <c r="Q38" s="275"/>
      <c r="R38" s="275"/>
      <c r="S38" s="275"/>
      <c r="T38" s="275"/>
      <c r="X38" s="63"/>
      <c r="Y38" s="80"/>
      <c r="Z38" s="80"/>
      <c r="AA38" s="80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</row>
    <row r="39" spans="1:45" ht="12.75" customHeight="1">
      <c r="A39" s="14"/>
      <c r="E39" s="22" t="s">
        <v>13</v>
      </c>
      <c r="F39" s="22">
        <v>8</v>
      </c>
      <c r="G39" s="19" t="s">
        <v>275</v>
      </c>
      <c r="H39" s="22" t="s">
        <v>13</v>
      </c>
      <c r="I39" s="22">
        <v>9</v>
      </c>
      <c r="J39" s="19" t="s">
        <v>319</v>
      </c>
      <c r="K39" s="22" t="s">
        <v>157</v>
      </c>
      <c r="L39" s="22">
        <v>8</v>
      </c>
      <c r="M39" s="19" t="s">
        <v>304</v>
      </c>
      <c r="O39" s="286" t="s">
        <v>326</v>
      </c>
      <c r="P39" s="275" t="s">
        <v>318</v>
      </c>
      <c r="Q39" s="275"/>
      <c r="R39" s="275"/>
      <c r="S39" s="275"/>
      <c r="T39" s="275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</row>
    <row r="40" spans="1:45" ht="12.75" customHeight="1">
      <c r="A40" s="14"/>
      <c r="E40" s="276" t="s">
        <v>347</v>
      </c>
      <c r="F40" s="277"/>
      <c r="G40" s="278"/>
      <c r="H40" s="276" t="s">
        <v>348</v>
      </c>
      <c r="I40" s="277"/>
      <c r="J40" s="278"/>
      <c r="K40" s="276" t="s">
        <v>312</v>
      </c>
      <c r="L40" s="277"/>
      <c r="M40" s="278"/>
      <c r="O40" s="287"/>
      <c r="P40" s="275"/>
      <c r="Q40" s="275"/>
      <c r="R40" s="275"/>
      <c r="S40" s="275"/>
      <c r="T40" s="275"/>
      <c r="U40" s="14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</row>
    <row r="41" spans="1:45" ht="12.75" customHeight="1">
      <c r="A41" s="14"/>
      <c r="U41" s="14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</row>
    <row r="42" spans="1:45" ht="12.75" customHeight="1">
      <c r="A42" s="14"/>
      <c r="B42" s="279" t="s">
        <v>19</v>
      </c>
      <c r="C42" s="280"/>
      <c r="D42" s="280"/>
      <c r="E42" s="280"/>
      <c r="F42" s="280"/>
      <c r="G42" s="280"/>
      <c r="H42" s="280"/>
      <c r="I42" s="280"/>
      <c r="J42" s="280"/>
      <c r="K42" s="280"/>
      <c r="L42" s="280"/>
      <c r="M42" s="280"/>
      <c r="N42" s="280"/>
      <c r="O42" s="280"/>
      <c r="P42" s="280"/>
      <c r="Q42" s="280"/>
      <c r="R42" s="280"/>
      <c r="S42" s="280"/>
      <c r="T42" s="281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</row>
    <row r="43" spans="1:45" ht="12.75" customHeight="1">
      <c r="A43" s="14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</row>
    <row r="44" spans="1:45" ht="12.75" customHeight="1">
      <c r="A44" s="14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</row>
    <row r="45" spans="1:45" ht="12.75" customHeight="1">
      <c r="A45" s="14"/>
    </row>
    <row r="46" spans="1:45" ht="12.75" customHeight="1">
      <c r="A46" s="14"/>
    </row>
    <row r="47" spans="1:45" ht="12.75" customHeight="1">
      <c r="A47" s="14"/>
    </row>
    <row r="48" spans="1:45" ht="12" customHeight="1">
      <c r="A48" s="14"/>
    </row>
    <row r="49" spans="1:21" ht="12.75" customHeight="1">
      <c r="A49" s="14"/>
      <c r="U49" s="14"/>
    </row>
    <row r="50" spans="1:21" ht="12.75" customHeight="1">
      <c r="A50" s="14"/>
      <c r="U50" s="14"/>
    </row>
    <row r="51" spans="1:21" ht="12.75" customHeight="1">
      <c r="A51" s="14"/>
      <c r="U51" s="14"/>
    </row>
    <row r="52" spans="1:21" ht="12.75" customHeight="1">
      <c r="A52" s="14"/>
      <c r="U52" s="14"/>
    </row>
    <row r="53" spans="1:21" ht="12" customHeight="1">
      <c r="A53" s="14"/>
      <c r="U53" s="28"/>
    </row>
    <row r="54" spans="1:21" ht="12.75" customHeight="1">
      <c r="A54" s="14"/>
      <c r="U54" s="14"/>
    </row>
    <row r="55" spans="1:21" ht="12.75" customHeight="1">
      <c r="A55" s="14"/>
      <c r="U55" s="14"/>
    </row>
    <row r="56" spans="1:21" ht="12.75" customHeight="1">
      <c r="A56" s="14"/>
      <c r="U56" s="14"/>
    </row>
    <row r="57" spans="1:21">
      <c r="A57" s="14"/>
      <c r="U57" s="14"/>
    </row>
    <row r="58" spans="1:21" ht="12.75" customHeight="1">
      <c r="A58" s="14"/>
      <c r="U58" s="14"/>
    </row>
    <row r="59" spans="1:21" ht="12.75" customHeight="1"/>
    <row r="60" spans="1:21" ht="12.75" customHeight="1"/>
    <row r="63" spans="1:21" ht="16.5" customHeight="1"/>
  </sheetData>
  <mergeCells count="38">
    <mergeCell ref="O26:T26"/>
    <mergeCell ref="B17:D17"/>
    <mergeCell ref="E17:G17"/>
    <mergeCell ref="H17:J17"/>
    <mergeCell ref="B27:D27"/>
    <mergeCell ref="E27:G27"/>
    <mergeCell ref="H27:J27"/>
    <mergeCell ref="A1:U1"/>
    <mergeCell ref="B3:M3"/>
    <mergeCell ref="O3:T3"/>
    <mergeCell ref="B4:D4"/>
    <mergeCell ref="E4:G4"/>
    <mergeCell ref="H4:J4"/>
    <mergeCell ref="K4:M4"/>
    <mergeCell ref="B14:D14"/>
    <mergeCell ref="E14:G14"/>
    <mergeCell ref="H14:J14"/>
    <mergeCell ref="K14:M14"/>
    <mergeCell ref="B16:J16"/>
    <mergeCell ref="O19:T19"/>
    <mergeCell ref="B42:T42"/>
    <mergeCell ref="O39:O40"/>
    <mergeCell ref="P39:T39"/>
    <mergeCell ref="P35:T35"/>
    <mergeCell ref="P36:T36"/>
    <mergeCell ref="P37:T37"/>
    <mergeCell ref="P38:T38"/>
    <mergeCell ref="E29:M29"/>
    <mergeCell ref="E30:G30"/>
    <mergeCell ref="H30:J30"/>
    <mergeCell ref="K30:M30"/>
    <mergeCell ref="O32:T32"/>
    <mergeCell ref="P33:T33"/>
    <mergeCell ref="E40:G40"/>
    <mergeCell ref="H40:J40"/>
    <mergeCell ref="K40:M40"/>
    <mergeCell ref="P40:T40"/>
    <mergeCell ref="P34:T34"/>
  </mergeCells>
  <phoneticPr fontId="4" type="noConversion"/>
  <pageMargins left="0.25" right="0.25" top="0.25" bottom="0.25" header="0" footer="0"/>
  <pageSetup scale="83" orientation="portrait" horizontalDpi="360" verticalDpi="360" r:id="rId1"/>
  <headerFooter alignWithMargins="0">
    <oddFooter>&amp;L&amp;1#&amp;"Calibri"&amp;10&amp;K737373Caterpillar: Confidential Green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7AF3E-B740-42FA-8933-1B32B757FE4A}">
  <dimension ref="A1:S65"/>
  <sheetViews>
    <sheetView tabSelected="1" view="pageBreakPreview" zoomScaleNormal="100" zoomScaleSheetLayoutView="100" workbookViewId="0">
      <selection activeCell="M36" sqref="M36"/>
    </sheetView>
  </sheetViews>
  <sheetFormatPr defaultColWidth="9.140625" defaultRowHeight="12.75"/>
  <cols>
    <col min="1" max="1" width="21.42578125" style="2" customWidth="1"/>
    <col min="2" max="2" width="7" style="5" customWidth="1"/>
    <col min="3" max="3" width="9.140625" style="2" customWidth="1"/>
    <col min="4" max="4" width="13.140625" style="2" customWidth="1"/>
    <col min="5" max="5" width="0.85546875" style="6" customWidth="1"/>
    <col min="6" max="6" width="5" style="2" customWidth="1"/>
    <col min="7" max="8" width="9.28515625" style="2" customWidth="1"/>
    <col min="9" max="15" width="4.7109375" customWidth="1"/>
    <col min="16" max="16" width="4.7109375" style="9" customWidth="1"/>
    <col min="17" max="17" width="0.5703125" style="2" customWidth="1"/>
    <col min="18" max="18" width="5.42578125" style="2" customWidth="1"/>
    <col min="19" max="16384" width="9.140625" style="2"/>
  </cols>
  <sheetData>
    <row r="1" spans="1:16" ht="13.5" customHeight="1" thickBot="1">
      <c r="A1" s="292" t="s">
        <v>9</v>
      </c>
      <c r="B1" s="293"/>
      <c r="C1" s="293"/>
      <c r="D1" s="294"/>
      <c r="E1" s="1"/>
      <c r="F1" s="295" t="s">
        <v>20</v>
      </c>
      <c r="G1" s="296"/>
      <c r="H1" s="296"/>
      <c r="I1" s="297" t="s">
        <v>21</v>
      </c>
      <c r="J1" s="297"/>
      <c r="K1" s="297"/>
      <c r="L1" s="297"/>
      <c r="M1" s="297" t="s">
        <v>22</v>
      </c>
      <c r="N1" s="297"/>
      <c r="O1" s="297"/>
      <c r="P1" s="298"/>
    </row>
    <row r="2" spans="1:16" ht="13.5" customHeight="1">
      <c r="A2" s="24" t="s">
        <v>263</v>
      </c>
      <c r="B2" s="21" t="s">
        <v>354</v>
      </c>
      <c r="C2" s="25" t="s">
        <v>309</v>
      </c>
      <c r="D2" s="24" t="s">
        <v>264</v>
      </c>
      <c r="E2" s="1"/>
      <c r="F2" s="34" t="s">
        <v>23</v>
      </c>
      <c r="G2" s="35" t="s">
        <v>24</v>
      </c>
      <c r="H2" s="29" t="s">
        <v>225</v>
      </c>
      <c r="I2" s="196">
        <v>1</v>
      </c>
      <c r="J2" s="197">
        <v>2</v>
      </c>
      <c r="K2" s="197">
        <v>3</v>
      </c>
      <c r="L2" s="250">
        <v>5</v>
      </c>
      <c r="M2" s="199"/>
      <c r="N2" s="200"/>
      <c r="O2" s="200"/>
      <c r="P2" s="201"/>
    </row>
    <row r="3" spans="1:16" ht="13.5" customHeight="1">
      <c r="A3" s="24" t="s">
        <v>255</v>
      </c>
      <c r="B3" s="21" t="s">
        <v>355</v>
      </c>
      <c r="C3" s="25" t="s">
        <v>309</v>
      </c>
      <c r="D3" s="24" t="s">
        <v>266</v>
      </c>
      <c r="E3" s="1"/>
      <c r="F3" s="36"/>
      <c r="G3" s="25" t="s">
        <v>25</v>
      </c>
      <c r="H3" s="29" t="s">
        <v>234</v>
      </c>
      <c r="I3" s="202"/>
      <c r="J3" s="203"/>
      <c r="K3" s="203"/>
      <c r="L3" s="204"/>
      <c r="M3" s="205">
        <v>1</v>
      </c>
      <c r="N3" s="206">
        <v>2</v>
      </c>
      <c r="O3" s="206">
        <v>4</v>
      </c>
      <c r="P3" s="253">
        <v>5</v>
      </c>
    </row>
    <row r="4" spans="1:16" ht="13.5" customHeight="1">
      <c r="A4" s="24" t="s">
        <v>345</v>
      </c>
      <c r="B4" s="21" t="s">
        <v>355</v>
      </c>
      <c r="C4" s="25" t="s">
        <v>309</v>
      </c>
      <c r="D4" s="24" t="s">
        <v>265</v>
      </c>
      <c r="E4" s="1"/>
      <c r="F4" s="36"/>
      <c r="G4" s="25" t="s">
        <v>26</v>
      </c>
      <c r="H4" s="29" t="s">
        <v>220</v>
      </c>
      <c r="I4" s="202"/>
      <c r="J4" s="203"/>
      <c r="K4" s="203"/>
      <c r="L4" s="204"/>
      <c r="M4" s="205">
        <v>1</v>
      </c>
      <c r="N4" s="206">
        <v>2</v>
      </c>
      <c r="O4" s="206">
        <v>4</v>
      </c>
      <c r="P4" s="253">
        <v>5</v>
      </c>
    </row>
    <row r="5" spans="1:16" ht="13.5" customHeight="1">
      <c r="A5" s="24" t="s">
        <v>296</v>
      </c>
      <c r="B5" s="21" t="s">
        <v>355</v>
      </c>
      <c r="C5" s="25" t="s">
        <v>310</v>
      </c>
      <c r="D5" s="24" t="s">
        <v>308</v>
      </c>
      <c r="E5" s="1"/>
      <c r="F5" s="36"/>
      <c r="G5" s="25" t="s">
        <v>27</v>
      </c>
      <c r="H5" s="29" t="s">
        <v>227</v>
      </c>
      <c r="I5" s="205">
        <v>1</v>
      </c>
      <c r="J5" s="206">
        <v>2</v>
      </c>
      <c r="K5" s="206">
        <v>3</v>
      </c>
      <c r="L5" s="251">
        <v>5</v>
      </c>
      <c r="M5" s="202"/>
      <c r="N5" s="203"/>
      <c r="O5" s="203"/>
      <c r="P5" s="204"/>
    </row>
    <row r="6" spans="1:16" ht="13.5" customHeight="1" thickBot="1">
      <c r="A6" s="24" t="s">
        <v>295</v>
      </c>
      <c r="B6" s="21" t="s">
        <v>356</v>
      </c>
      <c r="C6" s="25" t="s">
        <v>309</v>
      </c>
      <c r="D6" s="265" t="s">
        <v>294</v>
      </c>
      <c r="E6" s="1"/>
      <c r="F6" s="37"/>
      <c r="G6" s="30" t="s">
        <v>28</v>
      </c>
      <c r="H6" s="31" t="s">
        <v>233</v>
      </c>
      <c r="I6" s="209">
        <v>1</v>
      </c>
      <c r="J6" s="210">
        <v>2</v>
      </c>
      <c r="K6" s="210">
        <v>3</v>
      </c>
      <c r="L6" s="252">
        <v>5</v>
      </c>
      <c r="M6" s="212"/>
      <c r="N6" s="213"/>
      <c r="O6" s="213"/>
      <c r="P6" s="214"/>
    </row>
    <row r="7" spans="1:16" ht="13.5" customHeight="1">
      <c r="A7" s="24" t="s">
        <v>286</v>
      </c>
      <c r="B7" s="21" t="s">
        <v>384</v>
      </c>
      <c r="C7" s="25" t="s">
        <v>309</v>
      </c>
      <c r="D7" s="244" t="s">
        <v>287</v>
      </c>
      <c r="E7" s="1"/>
      <c r="F7" s="34" t="s">
        <v>29</v>
      </c>
      <c r="G7" s="35" t="s">
        <v>30</v>
      </c>
      <c r="H7" s="38" t="s">
        <v>232</v>
      </c>
      <c r="I7" s="199"/>
      <c r="J7" s="200"/>
      <c r="K7" s="200"/>
      <c r="L7" s="201"/>
      <c r="M7" s="196">
        <v>1</v>
      </c>
      <c r="N7" s="197">
        <v>2</v>
      </c>
      <c r="O7" s="197">
        <v>4</v>
      </c>
      <c r="P7" s="250">
        <v>5</v>
      </c>
    </row>
    <row r="8" spans="1:16" ht="13.5" customHeight="1">
      <c r="A8" s="24" t="s">
        <v>340</v>
      </c>
      <c r="B8" s="21">
        <v>162</v>
      </c>
      <c r="C8" s="24"/>
      <c r="D8" s="24"/>
      <c r="E8" s="1"/>
      <c r="F8" s="36"/>
      <c r="G8" s="25" t="s">
        <v>31</v>
      </c>
      <c r="H8" s="29" t="s">
        <v>228</v>
      </c>
      <c r="I8" s="202"/>
      <c r="J8" s="203"/>
      <c r="K8" s="203"/>
      <c r="L8" s="204"/>
      <c r="M8" s="205">
        <v>1</v>
      </c>
      <c r="N8" s="206">
        <v>2</v>
      </c>
      <c r="O8" s="206">
        <v>4</v>
      </c>
      <c r="P8" s="251">
        <v>5</v>
      </c>
    </row>
    <row r="9" spans="1:16" ht="13.5" customHeight="1">
      <c r="A9" s="292" t="s">
        <v>10</v>
      </c>
      <c r="B9" s="293"/>
      <c r="C9" s="293"/>
      <c r="D9" s="294"/>
      <c r="E9" s="1"/>
      <c r="F9" s="36"/>
      <c r="G9" s="25" t="s">
        <v>32</v>
      </c>
      <c r="H9" s="29" t="s">
        <v>238</v>
      </c>
      <c r="I9" s="205">
        <v>1</v>
      </c>
      <c r="J9" s="206">
        <v>2</v>
      </c>
      <c r="K9" s="206">
        <v>3</v>
      </c>
      <c r="L9" s="251">
        <v>5</v>
      </c>
      <c r="M9" s="202"/>
      <c r="N9" s="203"/>
      <c r="O9" s="203"/>
      <c r="P9" s="215"/>
    </row>
    <row r="10" spans="1:16" ht="13.5" customHeight="1">
      <c r="A10" s="24" t="s">
        <v>282</v>
      </c>
      <c r="B10" s="21" t="s">
        <v>357</v>
      </c>
      <c r="C10" s="259" t="s">
        <v>297</v>
      </c>
      <c r="D10" s="260" t="s">
        <v>299</v>
      </c>
      <c r="E10" s="1"/>
      <c r="F10" s="36"/>
      <c r="G10" s="25" t="s">
        <v>33</v>
      </c>
      <c r="H10" s="29" t="s">
        <v>219</v>
      </c>
      <c r="I10" s="205">
        <v>1</v>
      </c>
      <c r="J10" s="206">
        <v>2</v>
      </c>
      <c r="K10" s="206">
        <v>3</v>
      </c>
      <c r="L10" s="251">
        <v>5</v>
      </c>
      <c r="M10" s="202"/>
      <c r="N10" s="203"/>
      <c r="O10" s="203"/>
      <c r="P10" s="204"/>
    </row>
    <row r="11" spans="1:16" ht="13.5" customHeight="1" thickBot="1">
      <c r="A11" s="24" t="s">
        <v>176</v>
      </c>
      <c r="B11" s="21" t="s">
        <v>358</v>
      </c>
      <c r="C11" s="25" t="s">
        <v>298</v>
      </c>
      <c r="D11" s="24" t="s">
        <v>267</v>
      </c>
      <c r="E11" s="1"/>
      <c r="F11" s="37"/>
      <c r="G11" s="30" t="s">
        <v>34</v>
      </c>
      <c r="H11" s="31" t="s">
        <v>224</v>
      </c>
      <c r="I11" s="212"/>
      <c r="J11" s="213"/>
      <c r="K11" s="213"/>
      <c r="L11" s="214"/>
      <c r="M11" s="209">
        <v>1</v>
      </c>
      <c r="N11" s="210">
        <v>3</v>
      </c>
      <c r="O11" s="210">
        <v>4</v>
      </c>
      <c r="P11" s="252">
        <v>5</v>
      </c>
    </row>
    <row r="12" spans="1:16" ht="13.5" customHeight="1">
      <c r="A12" s="24" t="s">
        <v>133</v>
      </c>
      <c r="B12" s="21" t="s">
        <v>358</v>
      </c>
      <c r="C12" s="22" t="s">
        <v>298</v>
      </c>
      <c r="D12" s="19" t="s">
        <v>300</v>
      </c>
      <c r="E12" s="3"/>
      <c r="F12" s="39" t="s">
        <v>35</v>
      </c>
      <c r="G12" s="40" t="s">
        <v>36</v>
      </c>
      <c r="H12" s="41" t="s">
        <v>246</v>
      </c>
      <c r="I12" s="199"/>
      <c r="J12" s="200"/>
      <c r="K12" s="200"/>
      <c r="L12" s="201"/>
      <c r="M12" s="196">
        <v>1</v>
      </c>
      <c r="N12" s="197">
        <v>2</v>
      </c>
      <c r="O12" s="197">
        <v>4</v>
      </c>
      <c r="P12" s="216"/>
    </row>
    <row r="13" spans="1:16" ht="13.5" customHeight="1">
      <c r="A13" s="24" t="s">
        <v>353</v>
      </c>
      <c r="B13" s="21" t="s">
        <v>359</v>
      </c>
      <c r="C13" s="22" t="s">
        <v>298</v>
      </c>
      <c r="D13" s="19" t="s">
        <v>301</v>
      </c>
      <c r="E13" s="1"/>
      <c r="F13" s="36" t="s">
        <v>37</v>
      </c>
      <c r="G13" s="25" t="s">
        <v>38</v>
      </c>
      <c r="H13" s="29" t="s">
        <v>242</v>
      </c>
      <c r="I13" s="205">
        <v>1</v>
      </c>
      <c r="J13" s="206">
        <v>2</v>
      </c>
      <c r="K13" s="206">
        <v>4</v>
      </c>
      <c r="L13" s="204"/>
      <c r="M13" s="217"/>
      <c r="N13" s="218"/>
      <c r="O13" s="218"/>
      <c r="P13" s="219"/>
    </row>
    <row r="14" spans="1:16" ht="13.5" customHeight="1">
      <c r="A14" s="24" t="s">
        <v>302</v>
      </c>
      <c r="B14" s="25" t="s">
        <v>360</v>
      </c>
      <c r="C14" s="25" t="s">
        <v>298</v>
      </c>
      <c r="D14" s="24" t="s">
        <v>346</v>
      </c>
      <c r="E14" s="1"/>
      <c r="F14" s="36" t="s">
        <v>37</v>
      </c>
      <c r="G14" s="25" t="s">
        <v>39</v>
      </c>
      <c r="H14" s="29" t="s">
        <v>241</v>
      </c>
      <c r="I14" s="202"/>
      <c r="J14" s="203"/>
      <c r="K14" s="203"/>
      <c r="L14" s="204"/>
      <c r="M14" s="205">
        <v>1</v>
      </c>
      <c r="N14" s="206">
        <v>3</v>
      </c>
      <c r="O14" s="206">
        <v>4</v>
      </c>
      <c r="P14" s="215"/>
    </row>
    <row r="15" spans="1:16" ht="13.5" customHeight="1">
      <c r="A15" s="292" t="s">
        <v>41</v>
      </c>
      <c r="B15" s="293"/>
      <c r="C15" s="293"/>
      <c r="D15" s="294"/>
      <c r="E15" s="1"/>
      <c r="F15" s="36" t="s">
        <v>37</v>
      </c>
      <c r="G15" s="25" t="s">
        <v>40</v>
      </c>
      <c r="H15" s="29" t="s">
        <v>218</v>
      </c>
      <c r="I15" s="205">
        <v>1</v>
      </c>
      <c r="J15" s="206">
        <v>2</v>
      </c>
      <c r="K15" s="206">
        <v>4</v>
      </c>
      <c r="L15" s="204"/>
      <c r="M15" s="202"/>
      <c r="N15" s="203"/>
      <c r="O15" s="203"/>
      <c r="P15" s="215"/>
    </row>
    <row r="16" spans="1:16" ht="13.5" customHeight="1">
      <c r="E16" s="1"/>
      <c r="F16" s="36" t="s">
        <v>37</v>
      </c>
      <c r="G16" s="25" t="s">
        <v>42</v>
      </c>
      <c r="H16" s="29" t="s">
        <v>251</v>
      </c>
      <c r="I16" s="202"/>
      <c r="J16" s="203"/>
      <c r="K16" s="203"/>
      <c r="L16" s="204"/>
      <c r="M16" s="205">
        <v>3</v>
      </c>
      <c r="N16" s="206">
        <v>4</v>
      </c>
      <c r="O16" s="255">
        <v>5</v>
      </c>
      <c r="P16" s="215"/>
    </row>
    <row r="17" spans="1:16" ht="13.5" customHeight="1">
      <c r="E17" s="1"/>
      <c r="F17" s="36" t="s">
        <v>37</v>
      </c>
      <c r="G17" s="25" t="s">
        <v>43</v>
      </c>
      <c r="H17" s="29" t="s">
        <v>245</v>
      </c>
      <c r="I17" s="205">
        <v>1</v>
      </c>
      <c r="J17" s="206">
        <v>2</v>
      </c>
      <c r="K17" s="206">
        <v>3</v>
      </c>
      <c r="L17" s="204"/>
      <c r="M17" s="202"/>
      <c r="N17" s="203"/>
      <c r="O17" s="203"/>
      <c r="P17" s="215"/>
    </row>
    <row r="18" spans="1:16" ht="13.5" customHeight="1" thickBot="1">
      <c r="E18" s="1"/>
      <c r="F18" s="37" t="s">
        <v>37</v>
      </c>
      <c r="G18" s="30" t="s">
        <v>44</v>
      </c>
      <c r="H18" s="31" t="s">
        <v>216</v>
      </c>
      <c r="I18" s="212"/>
      <c r="J18" s="213"/>
      <c r="K18" s="213"/>
      <c r="L18" s="214"/>
      <c r="M18" s="209">
        <v>1</v>
      </c>
      <c r="N18" s="210">
        <v>3</v>
      </c>
      <c r="O18" s="210">
        <v>4</v>
      </c>
      <c r="P18" s="220"/>
    </row>
    <row r="19" spans="1:16" ht="13.5" customHeight="1">
      <c r="E19" s="1"/>
      <c r="F19" s="34" t="s">
        <v>45</v>
      </c>
      <c r="G19" s="35" t="s">
        <v>46</v>
      </c>
      <c r="H19" s="38" t="s">
        <v>223</v>
      </c>
      <c r="I19" s="199"/>
      <c r="J19" s="200"/>
      <c r="K19" s="200"/>
      <c r="L19" s="201"/>
      <c r="M19" s="196">
        <v>1</v>
      </c>
      <c r="N19" s="197">
        <v>3</v>
      </c>
      <c r="O19" s="197">
        <v>4</v>
      </c>
      <c r="P19" s="250">
        <v>5</v>
      </c>
    </row>
    <row r="20" spans="1:16" ht="13.5" customHeight="1">
      <c r="E20" s="1"/>
      <c r="F20" s="36"/>
      <c r="G20" s="25" t="s">
        <v>47</v>
      </c>
      <c r="H20" s="29" t="s">
        <v>226</v>
      </c>
      <c r="I20" s="205">
        <v>1</v>
      </c>
      <c r="J20" s="206">
        <v>2</v>
      </c>
      <c r="K20" s="206">
        <v>3</v>
      </c>
      <c r="L20" s="251">
        <v>5</v>
      </c>
      <c r="M20" s="202"/>
      <c r="N20" s="203"/>
      <c r="O20" s="203"/>
      <c r="P20" s="215"/>
    </row>
    <row r="21" spans="1:16" ht="13.5" customHeight="1">
      <c r="E21" s="1"/>
      <c r="F21" s="36" t="s">
        <v>37</v>
      </c>
      <c r="G21" s="25" t="s">
        <v>48</v>
      </c>
      <c r="H21" s="29" t="s">
        <v>244</v>
      </c>
      <c r="I21" s="202"/>
      <c r="J21" s="203"/>
      <c r="K21" s="203"/>
      <c r="L21" s="204"/>
      <c r="M21" s="205">
        <v>3</v>
      </c>
      <c r="N21" s="206">
        <v>4</v>
      </c>
      <c r="O21" s="249">
        <v>6</v>
      </c>
      <c r="P21" s="215"/>
    </row>
    <row r="22" spans="1:16" ht="13.5" customHeight="1">
      <c r="E22" s="1"/>
      <c r="F22" s="36" t="s">
        <v>37</v>
      </c>
      <c r="G22" s="25" t="s">
        <v>49</v>
      </c>
      <c r="H22" s="29" t="s">
        <v>235</v>
      </c>
      <c r="I22" s="205">
        <v>1</v>
      </c>
      <c r="J22" s="206">
        <v>2</v>
      </c>
      <c r="K22" s="206">
        <v>4</v>
      </c>
      <c r="L22" s="204"/>
      <c r="M22" s="202"/>
      <c r="N22" s="203"/>
      <c r="O22" s="203"/>
      <c r="P22" s="215"/>
    </row>
    <row r="23" spans="1:16" ht="13.5" customHeight="1">
      <c r="E23" s="1"/>
      <c r="F23" s="36" t="s">
        <v>37</v>
      </c>
      <c r="G23" s="25" t="s">
        <v>50</v>
      </c>
      <c r="H23" s="29" t="s">
        <v>253</v>
      </c>
      <c r="I23" s="205">
        <v>1</v>
      </c>
      <c r="J23" s="206">
        <v>2</v>
      </c>
      <c r="K23" s="206">
        <v>4</v>
      </c>
      <c r="L23" s="204"/>
      <c r="M23" s="202"/>
      <c r="N23" s="203"/>
      <c r="O23" s="203"/>
      <c r="P23" s="215"/>
    </row>
    <row r="24" spans="1:16" ht="13.5" customHeight="1" thickBot="1">
      <c r="E24" s="1"/>
      <c r="F24" s="37" t="s">
        <v>37</v>
      </c>
      <c r="G24" s="30" t="s">
        <v>51</v>
      </c>
      <c r="H24" s="31" t="s">
        <v>217</v>
      </c>
      <c r="I24" s="212"/>
      <c r="J24" s="213"/>
      <c r="K24" s="213"/>
      <c r="L24" s="214"/>
      <c r="M24" s="209">
        <v>1</v>
      </c>
      <c r="N24" s="210">
        <v>3</v>
      </c>
      <c r="O24" s="210">
        <v>4</v>
      </c>
      <c r="P24" s="220"/>
    </row>
    <row r="25" spans="1:16" ht="13.5" customHeight="1" thickBot="1">
      <c r="E25" s="1"/>
      <c r="F25" s="295" t="s">
        <v>20</v>
      </c>
      <c r="G25" s="296"/>
      <c r="H25" s="296"/>
      <c r="I25" s="299"/>
      <c r="J25" s="299"/>
      <c r="K25" s="299"/>
      <c r="L25" s="299"/>
      <c r="M25" s="299"/>
      <c r="N25" s="299"/>
      <c r="O25" s="299"/>
      <c r="P25" s="300"/>
    </row>
    <row r="26" spans="1:16" ht="13.5" customHeight="1">
      <c r="E26" s="1"/>
      <c r="F26" s="34" t="s">
        <v>52</v>
      </c>
      <c r="G26" s="35" t="s">
        <v>53</v>
      </c>
      <c r="H26" s="38" t="s">
        <v>227</v>
      </c>
      <c r="I26" s="196">
        <v>1</v>
      </c>
      <c r="J26" s="197">
        <v>2</v>
      </c>
      <c r="K26" s="197">
        <v>3</v>
      </c>
      <c r="L26" s="250">
        <v>5</v>
      </c>
      <c r="M26" s="199"/>
      <c r="N26" s="200"/>
      <c r="O26" s="200"/>
      <c r="P26" s="201"/>
    </row>
    <row r="27" spans="1:16" ht="13.5" customHeight="1">
      <c r="E27" s="1"/>
      <c r="F27" s="42"/>
      <c r="G27" s="25" t="s">
        <v>54</v>
      </c>
      <c r="H27" s="29" t="s">
        <v>226</v>
      </c>
      <c r="I27" s="205">
        <v>1</v>
      </c>
      <c r="J27" s="206">
        <v>2</v>
      </c>
      <c r="K27" s="206">
        <v>3</v>
      </c>
      <c r="L27" s="251">
        <v>5</v>
      </c>
      <c r="M27" s="202"/>
      <c r="N27" s="203"/>
      <c r="O27" s="203"/>
      <c r="P27" s="204"/>
    </row>
    <row r="28" spans="1:16" ht="13.5" customHeight="1">
      <c r="E28" s="1"/>
      <c r="F28" s="42"/>
      <c r="G28" s="25" t="s">
        <v>55</v>
      </c>
      <c r="H28" s="29" t="s">
        <v>243</v>
      </c>
      <c r="I28" s="202"/>
      <c r="J28" s="203"/>
      <c r="K28" s="203"/>
      <c r="L28" s="204"/>
      <c r="M28" s="205">
        <v>1</v>
      </c>
      <c r="N28" s="206">
        <v>3</v>
      </c>
      <c r="O28" s="206">
        <v>4</v>
      </c>
      <c r="P28" s="251">
        <v>5</v>
      </c>
    </row>
    <row r="29" spans="1:16" ht="13.5" customHeight="1">
      <c r="E29" s="1"/>
      <c r="F29" s="36"/>
      <c r="G29" s="25" t="s">
        <v>56</v>
      </c>
      <c r="H29" s="29" t="s">
        <v>248</v>
      </c>
      <c r="I29" s="202"/>
      <c r="J29" s="203"/>
      <c r="K29" s="203"/>
      <c r="L29" s="204"/>
      <c r="M29" s="205">
        <v>1</v>
      </c>
      <c r="N29" s="206">
        <v>3</v>
      </c>
      <c r="O29" s="206">
        <v>4</v>
      </c>
      <c r="P29" s="251">
        <v>5</v>
      </c>
    </row>
    <row r="30" spans="1:16" ht="13.5" customHeight="1" thickBot="1">
      <c r="E30" s="1"/>
      <c r="F30" s="43"/>
      <c r="G30" s="30" t="s">
        <v>57</v>
      </c>
      <c r="H30" s="31" t="s">
        <v>233</v>
      </c>
      <c r="I30" s="209">
        <v>1</v>
      </c>
      <c r="J30" s="210">
        <v>2</v>
      </c>
      <c r="K30" s="210">
        <v>3</v>
      </c>
      <c r="L30" s="252">
        <v>5</v>
      </c>
      <c r="M30" s="212"/>
      <c r="N30" s="213"/>
      <c r="O30" s="213"/>
      <c r="P30" s="220"/>
    </row>
    <row r="31" spans="1:16" ht="13.5" customHeight="1">
      <c r="E31" s="1"/>
      <c r="F31" s="34" t="s">
        <v>58</v>
      </c>
      <c r="G31" s="35" t="s">
        <v>59</v>
      </c>
      <c r="H31" s="38" t="s">
        <v>239</v>
      </c>
      <c r="I31" s="196">
        <v>1</v>
      </c>
      <c r="J31" s="197">
        <v>2</v>
      </c>
      <c r="K31" s="197">
        <v>3</v>
      </c>
      <c r="L31" s="250">
        <v>5</v>
      </c>
      <c r="M31" s="199"/>
      <c r="N31" s="200"/>
      <c r="O31" s="200"/>
      <c r="P31" s="216"/>
    </row>
    <row r="32" spans="1:16" ht="13.5" customHeight="1">
      <c r="A32" s="7"/>
      <c r="B32" s="4"/>
      <c r="E32" s="1"/>
      <c r="F32" s="36"/>
      <c r="G32" s="25" t="s">
        <v>60</v>
      </c>
      <c r="H32" s="29" t="s">
        <v>228</v>
      </c>
      <c r="I32" s="217"/>
      <c r="J32" s="221"/>
      <c r="K32" s="221"/>
      <c r="L32" s="222"/>
      <c r="M32" s="205">
        <v>3</v>
      </c>
      <c r="N32" s="206">
        <v>2</v>
      </c>
      <c r="O32" s="206">
        <v>4</v>
      </c>
      <c r="P32" s="251">
        <v>5</v>
      </c>
    </row>
    <row r="33" spans="1:16" ht="13.5" customHeight="1">
      <c r="A33" s="8"/>
      <c r="B33" s="8"/>
      <c r="E33" s="1"/>
      <c r="F33" s="36" t="s">
        <v>37</v>
      </c>
      <c r="G33" s="25" t="s">
        <v>61</v>
      </c>
      <c r="H33" s="29" t="s">
        <v>229</v>
      </c>
      <c r="I33" s="205">
        <v>1</v>
      </c>
      <c r="J33" s="206">
        <v>2</v>
      </c>
      <c r="K33" s="206">
        <v>4</v>
      </c>
      <c r="L33" s="204"/>
      <c r="M33" s="202"/>
      <c r="N33" s="203"/>
      <c r="O33" s="203"/>
      <c r="P33" s="215"/>
    </row>
    <row r="34" spans="1:16" ht="13.5" customHeight="1">
      <c r="B34" s="2"/>
      <c r="E34" s="1"/>
      <c r="F34" s="36" t="s">
        <v>37</v>
      </c>
      <c r="G34" s="25" t="s">
        <v>62</v>
      </c>
      <c r="H34" s="29" t="s">
        <v>240</v>
      </c>
      <c r="I34" s="202"/>
      <c r="J34" s="203"/>
      <c r="K34" s="203"/>
      <c r="L34" s="223"/>
      <c r="M34" s="205">
        <v>3</v>
      </c>
      <c r="N34" s="206">
        <v>4</v>
      </c>
      <c r="O34" s="249">
        <v>6</v>
      </c>
      <c r="P34" s="215"/>
    </row>
    <row r="35" spans="1:16" ht="13.5" customHeight="1">
      <c r="B35" s="2"/>
      <c r="E35" s="1"/>
      <c r="F35" s="36" t="s">
        <v>37</v>
      </c>
      <c r="G35" s="25" t="s">
        <v>63</v>
      </c>
      <c r="H35" s="29" t="s">
        <v>222</v>
      </c>
      <c r="I35" s="202"/>
      <c r="J35" s="203"/>
      <c r="K35" s="203"/>
      <c r="L35" s="223"/>
      <c r="M35" s="224">
        <v>3</v>
      </c>
      <c r="N35" s="225">
        <v>4</v>
      </c>
      <c r="O35" s="255">
        <v>5</v>
      </c>
      <c r="P35" s="215"/>
    </row>
    <row r="36" spans="1:16" ht="13.5" customHeight="1" thickBot="1">
      <c r="B36" s="2"/>
      <c r="E36" s="1"/>
      <c r="F36" s="44" t="s">
        <v>37</v>
      </c>
      <c r="G36" s="45" t="s">
        <v>64</v>
      </c>
      <c r="H36" s="46" t="s">
        <v>249</v>
      </c>
      <c r="I36" s="209">
        <v>1</v>
      </c>
      <c r="J36" s="210">
        <v>2</v>
      </c>
      <c r="K36" s="210">
        <v>4</v>
      </c>
      <c r="L36" s="226"/>
      <c r="M36" s="212"/>
      <c r="N36" s="213"/>
      <c r="O36" s="213"/>
      <c r="P36" s="220"/>
    </row>
    <row r="37" spans="1:16" ht="13.5" customHeight="1">
      <c r="B37" s="2"/>
      <c r="E37" s="1"/>
      <c r="F37" s="34" t="s">
        <v>65</v>
      </c>
      <c r="G37" s="35" t="s">
        <v>66</v>
      </c>
      <c r="H37" s="38" t="s">
        <v>231</v>
      </c>
      <c r="I37" s="196">
        <v>1</v>
      </c>
      <c r="J37" s="197">
        <v>2</v>
      </c>
      <c r="K37" s="197">
        <v>4</v>
      </c>
      <c r="L37" s="227"/>
      <c r="M37" s="199"/>
      <c r="N37" s="200"/>
      <c r="O37" s="200"/>
      <c r="P37" s="216"/>
    </row>
    <row r="38" spans="1:16" ht="13.5" customHeight="1">
      <c r="B38" s="2"/>
      <c r="E38" s="1"/>
      <c r="F38" s="47" t="s">
        <v>37</v>
      </c>
      <c r="G38" s="25" t="s">
        <v>67</v>
      </c>
      <c r="H38" s="29" t="s">
        <v>237</v>
      </c>
      <c r="I38" s="228"/>
      <c r="J38" s="229"/>
      <c r="K38" s="229"/>
      <c r="L38" s="223"/>
      <c r="M38" s="205">
        <v>3</v>
      </c>
      <c r="N38" s="206">
        <v>4</v>
      </c>
      <c r="O38" s="254">
        <v>5</v>
      </c>
      <c r="P38" s="215"/>
    </row>
    <row r="39" spans="1:16" ht="13.5" customHeight="1">
      <c r="B39" s="2"/>
      <c r="E39" s="1"/>
      <c r="F39" s="36" t="s">
        <v>37</v>
      </c>
      <c r="G39" s="25" t="s">
        <v>68</v>
      </c>
      <c r="H39" s="29" t="s">
        <v>236</v>
      </c>
      <c r="I39" s="205">
        <v>1</v>
      </c>
      <c r="J39" s="206">
        <v>2</v>
      </c>
      <c r="K39" s="206">
        <v>4</v>
      </c>
      <c r="L39" s="223"/>
      <c r="M39" s="217"/>
      <c r="N39" s="221"/>
      <c r="O39" s="221"/>
      <c r="P39" s="215"/>
    </row>
    <row r="40" spans="1:16" ht="13.5" customHeight="1">
      <c r="B40" s="2"/>
      <c r="E40" s="1"/>
      <c r="F40" s="36" t="s">
        <v>37</v>
      </c>
      <c r="G40" s="25" t="s">
        <v>69</v>
      </c>
      <c r="H40" s="29" t="s">
        <v>250</v>
      </c>
      <c r="I40" s="202"/>
      <c r="J40" s="203"/>
      <c r="K40" s="203"/>
      <c r="L40" s="223"/>
      <c r="M40" s="205">
        <v>3</v>
      </c>
      <c r="N40" s="206">
        <v>4</v>
      </c>
      <c r="O40" s="254">
        <v>5</v>
      </c>
      <c r="P40" s="215"/>
    </row>
    <row r="41" spans="1:16" ht="13.5" customHeight="1">
      <c r="E41" s="1"/>
      <c r="F41" s="36" t="s">
        <v>37</v>
      </c>
      <c r="G41" s="25" t="s">
        <v>70</v>
      </c>
      <c r="H41" s="29" t="s">
        <v>230</v>
      </c>
      <c r="I41" s="202"/>
      <c r="J41" s="203"/>
      <c r="K41" s="203"/>
      <c r="L41" s="204"/>
      <c r="M41" s="205">
        <v>1</v>
      </c>
      <c r="N41" s="206">
        <v>3</v>
      </c>
      <c r="O41" s="206">
        <v>4</v>
      </c>
      <c r="P41" s="215"/>
    </row>
    <row r="42" spans="1:16" ht="13.5" customHeight="1">
      <c r="E42" s="1"/>
      <c r="F42" s="36" t="s">
        <v>37</v>
      </c>
      <c r="G42" s="25" t="s">
        <v>71</v>
      </c>
      <c r="H42" s="29" t="s">
        <v>221</v>
      </c>
      <c r="I42" s="205">
        <v>1</v>
      </c>
      <c r="J42" s="206">
        <v>2</v>
      </c>
      <c r="K42" s="206">
        <v>4</v>
      </c>
      <c r="L42" s="204"/>
      <c r="M42" s="202"/>
      <c r="N42" s="203"/>
      <c r="O42" s="203"/>
      <c r="P42" s="215"/>
    </row>
    <row r="43" spans="1:16" ht="13.5" customHeight="1" thickBot="1">
      <c r="B43" s="2"/>
      <c r="E43" s="1"/>
      <c r="F43" s="37" t="s">
        <v>37</v>
      </c>
      <c r="G43" s="30" t="s">
        <v>72</v>
      </c>
      <c r="H43" s="31" t="s">
        <v>247</v>
      </c>
      <c r="I43" s="209">
        <v>1</v>
      </c>
      <c r="J43" s="210">
        <v>2</v>
      </c>
      <c r="K43" s="210">
        <v>3</v>
      </c>
      <c r="L43" s="214"/>
      <c r="M43" s="212"/>
      <c r="N43" s="213"/>
      <c r="O43" s="213"/>
      <c r="P43" s="220"/>
    </row>
    <row r="44" spans="1:16" ht="13.5" customHeight="1">
      <c r="B44" s="2"/>
      <c r="E44" s="1"/>
      <c r="F44" s="34" t="s">
        <v>73</v>
      </c>
      <c r="G44" s="35" t="s">
        <v>74</v>
      </c>
      <c r="H44" s="38" t="s">
        <v>234</v>
      </c>
      <c r="I44" s="199"/>
      <c r="J44" s="200"/>
      <c r="K44" s="200"/>
      <c r="L44" s="201"/>
      <c r="M44" s="196">
        <v>3</v>
      </c>
      <c r="N44" s="197">
        <v>2</v>
      </c>
      <c r="O44" s="197">
        <v>4</v>
      </c>
      <c r="P44" s="256">
        <v>5</v>
      </c>
    </row>
    <row r="45" spans="1:16" ht="13.5" customHeight="1">
      <c r="B45" s="2"/>
      <c r="E45" s="1"/>
      <c r="F45" s="36"/>
      <c r="G45" s="25" t="s">
        <v>75</v>
      </c>
      <c r="H45" s="29" t="s">
        <v>225</v>
      </c>
      <c r="I45" s="205">
        <v>1</v>
      </c>
      <c r="J45" s="206">
        <v>2</v>
      </c>
      <c r="K45" s="206">
        <v>3</v>
      </c>
      <c r="L45" s="251">
        <v>5</v>
      </c>
      <c r="M45" s="202"/>
      <c r="N45" s="203"/>
      <c r="O45" s="203"/>
      <c r="P45" s="204"/>
    </row>
    <row r="46" spans="1:16" ht="13.5" customHeight="1">
      <c r="B46" s="2"/>
      <c r="E46" s="1"/>
      <c r="F46" s="36"/>
      <c r="G46" s="25" t="s">
        <v>76</v>
      </c>
      <c r="H46" s="29" t="s">
        <v>252</v>
      </c>
      <c r="I46" s="231">
        <v>1</v>
      </c>
      <c r="J46" s="232">
        <v>2</v>
      </c>
      <c r="K46" s="232">
        <v>3</v>
      </c>
      <c r="L46" s="257">
        <v>5</v>
      </c>
      <c r="M46" s="202"/>
      <c r="N46" s="203"/>
      <c r="O46" s="203"/>
      <c r="P46" s="204"/>
    </row>
    <row r="47" spans="1:16" ht="13.5" customHeight="1">
      <c r="E47" s="1"/>
      <c r="F47" s="36"/>
      <c r="G47" s="25" t="s">
        <v>77</v>
      </c>
      <c r="H47" s="29" t="s">
        <v>232</v>
      </c>
      <c r="I47" s="202"/>
      <c r="J47" s="203"/>
      <c r="K47" s="203"/>
      <c r="L47" s="204"/>
      <c r="M47" s="205">
        <v>3</v>
      </c>
      <c r="N47" s="206">
        <v>2</v>
      </c>
      <c r="O47" s="206">
        <v>4</v>
      </c>
      <c r="P47" s="253">
        <v>5</v>
      </c>
    </row>
    <row r="48" spans="1:16" ht="13.5" customHeight="1" thickBot="1">
      <c r="B48" s="2"/>
      <c r="E48" s="1"/>
      <c r="F48" s="37"/>
      <c r="G48" s="30" t="s">
        <v>78</v>
      </c>
      <c r="H48" s="31" t="s">
        <v>224</v>
      </c>
      <c r="I48" s="212"/>
      <c r="J48" s="213"/>
      <c r="K48" s="213"/>
      <c r="L48" s="214"/>
      <c r="M48" s="209">
        <v>3</v>
      </c>
      <c r="N48" s="210">
        <v>2</v>
      </c>
      <c r="O48" s="210">
        <v>4</v>
      </c>
      <c r="P48" s="252">
        <v>5</v>
      </c>
    </row>
    <row r="49" spans="1:19" ht="4.5" customHeight="1">
      <c r="B49" s="2"/>
      <c r="E49" s="1"/>
    </row>
    <row r="50" spans="1:19" ht="15" customHeight="1" thickBot="1">
      <c r="E50" s="2"/>
      <c r="I50" s="49" t="s">
        <v>79</v>
      </c>
      <c r="J50" s="50"/>
      <c r="K50" s="51">
        <f>SUM(K51:K56)</f>
        <v>162</v>
      </c>
      <c r="N50" s="6"/>
      <c r="O50" s="4"/>
      <c r="P50" s="2"/>
    </row>
    <row r="51" spans="1:19" ht="13.5" customHeight="1">
      <c r="E51" s="2"/>
      <c r="I51" s="236" t="s">
        <v>138</v>
      </c>
      <c r="J51" s="238">
        <v>1</v>
      </c>
      <c r="K51" s="239">
        <f>COUNTIF($I$2:$P$48,"=1")</f>
        <v>36</v>
      </c>
      <c r="N51" s="6"/>
      <c r="O51" s="4"/>
      <c r="P51" s="2"/>
    </row>
    <row r="52" spans="1:19" ht="13.5" customHeight="1">
      <c r="E52" s="2"/>
      <c r="I52" s="236" t="s">
        <v>145</v>
      </c>
      <c r="J52" s="238">
        <v>2</v>
      </c>
      <c r="K52" s="239">
        <f>COUNTIF($I$2:$P$48,"=2")</f>
        <v>32</v>
      </c>
      <c r="N52" s="6"/>
      <c r="O52" s="4"/>
      <c r="P52" s="2"/>
    </row>
    <row r="53" spans="1:19" ht="13.5" customHeight="1">
      <c r="E53" s="2"/>
      <c r="I53" s="236" t="s">
        <v>147</v>
      </c>
      <c r="J53" s="238">
        <v>3</v>
      </c>
      <c r="K53" s="239">
        <f>COUNTIF($I$2:$P$48,"=3")</f>
        <v>32</v>
      </c>
      <c r="N53" s="6"/>
      <c r="O53" s="4"/>
      <c r="P53" s="4"/>
    </row>
    <row r="54" spans="1:19" ht="13.5" customHeight="1">
      <c r="C54" s="10"/>
      <c r="D54" s="10"/>
      <c r="E54" s="2"/>
      <c r="I54" s="236" t="s">
        <v>313</v>
      </c>
      <c r="J54" s="238">
        <v>4</v>
      </c>
      <c r="K54" s="239">
        <f>COUNTIF($I$2:$P$48,"=4")</f>
        <v>32</v>
      </c>
      <c r="N54" s="11"/>
      <c r="O54" s="4"/>
      <c r="P54" s="4"/>
    </row>
    <row r="55" spans="1:19" ht="13.5" customHeight="1">
      <c r="C55" s="5"/>
      <c r="D55" s="5"/>
      <c r="E55" s="2"/>
      <c r="I55" s="236" t="s">
        <v>314</v>
      </c>
      <c r="J55" s="238">
        <v>5</v>
      </c>
      <c r="K55" s="239">
        <f>COUNTIF($I$2:$P$48,"=5")</f>
        <v>28</v>
      </c>
    </row>
    <row r="56" spans="1:19">
      <c r="E56" s="2"/>
      <c r="I56" s="236" t="s">
        <v>288</v>
      </c>
      <c r="J56" s="238">
        <v>6</v>
      </c>
      <c r="K56" s="239">
        <f>COUNTIF($I$2:$P$48,"=6")</f>
        <v>2</v>
      </c>
    </row>
    <row r="57" spans="1:19">
      <c r="E57" s="2"/>
      <c r="I57" s="237" t="s">
        <v>79</v>
      </c>
      <c r="J57" s="240"/>
      <c r="K57" s="241">
        <f>SUM(K51:K56)</f>
        <v>162</v>
      </c>
    </row>
    <row r="59" spans="1:19">
      <c r="E59" s="5"/>
      <c r="G59" s="5"/>
      <c r="I59" s="5"/>
      <c r="J59" s="2"/>
      <c r="K59" s="5"/>
      <c r="L59" s="2"/>
      <c r="M59" s="5"/>
      <c r="N59" s="2"/>
      <c r="O59" s="5"/>
      <c r="P59" s="2"/>
      <c r="Q59" s="5"/>
      <c r="S59" s="5"/>
    </row>
    <row r="60" spans="1:19">
      <c r="E60" s="5"/>
      <c r="G60" s="5"/>
      <c r="I60" s="5"/>
      <c r="J60" s="2"/>
      <c r="K60" s="5"/>
      <c r="L60" s="2"/>
      <c r="M60" s="5"/>
      <c r="N60" s="2"/>
      <c r="O60" s="5"/>
      <c r="P60" s="2"/>
      <c r="Q60" s="5"/>
      <c r="S60" s="5"/>
    </row>
    <row r="61" spans="1:19">
      <c r="A61" s="301"/>
      <c r="B61" s="301"/>
      <c r="C61" s="301"/>
      <c r="D61" s="195"/>
      <c r="E61" s="5"/>
      <c r="G61" s="5"/>
      <c r="I61" s="5"/>
      <c r="J61" s="2"/>
      <c r="K61" s="5"/>
      <c r="L61" s="2"/>
      <c r="M61" s="5"/>
      <c r="N61" s="2"/>
      <c r="O61" s="5"/>
      <c r="P61" s="2"/>
      <c r="Q61" s="5"/>
      <c r="S61" s="5"/>
    </row>
    <row r="62" spans="1:19">
      <c r="E62" s="5"/>
      <c r="G62" s="5"/>
      <c r="I62" s="5"/>
      <c r="J62" s="2"/>
      <c r="K62" s="5"/>
      <c r="L62" s="2"/>
      <c r="M62" s="5"/>
      <c r="N62" s="2"/>
      <c r="O62" s="5"/>
      <c r="P62" s="2"/>
      <c r="Q62" s="5"/>
      <c r="S62" s="5"/>
    </row>
    <row r="63" spans="1:19">
      <c r="E63" s="5"/>
      <c r="G63" s="5"/>
      <c r="I63" s="5"/>
      <c r="J63" s="2"/>
      <c r="K63" s="5"/>
      <c r="L63" s="2"/>
      <c r="M63" s="5"/>
      <c r="N63" s="2"/>
      <c r="O63" s="5"/>
      <c r="P63" s="2"/>
      <c r="Q63" s="5"/>
      <c r="S63" s="5"/>
    </row>
    <row r="64" spans="1:19">
      <c r="E64" s="5"/>
      <c r="G64" s="5"/>
      <c r="I64" s="5"/>
      <c r="J64" s="2"/>
      <c r="K64" s="5"/>
      <c r="L64" s="2"/>
      <c r="M64" s="5"/>
      <c r="N64" s="2"/>
      <c r="O64" s="5"/>
      <c r="P64" s="2"/>
      <c r="Q64" s="5"/>
      <c r="S64" s="5"/>
    </row>
    <row r="65" spans="5:19">
      <c r="E65" s="5"/>
      <c r="G65" s="5"/>
      <c r="I65" s="5"/>
      <c r="J65" s="2"/>
      <c r="K65" s="5"/>
      <c r="L65" s="2"/>
      <c r="M65" s="5"/>
      <c r="N65" s="2"/>
      <c r="O65" s="5"/>
      <c r="P65" s="2"/>
      <c r="Q65" s="5"/>
      <c r="S65" s="5"/>
    </row>
  </sheetData>
  <mergeCells count="10">
    <mergeCell ref="F25:H25"/>
    <mergeCell ref="I25:L25"/>
    <mergeCell ref="M25:P25"/>
    <mergeCell ref="A61:C61"/>
    <mergeCell ref="A15:D15"/>
    <mergeCell ref="A9:D9"/>
    <mergeCell ref="F1:H1"/>
    <mergeCell ref="I1:L1"/>
    <mergeCell ref="M1:P1"/>
    <mergeCell ref="A1:D1"/>
  </mergeCells>
  <pageMargins left="0.25" right="0.25" top="0.5" bottom="0.5" header="0.3" footer="0.3"/>
  <pageSetup scale="90" fitToHeight="0" orientation="portrait" horizontalDpi="360" verticalDpi="360" r:id="rId1"/>
  <headerFooter alignWithMargins="0">
    <oddFooter>&amp;L&amp;1#&amp;"Calibri"&amp;10&amp;K737373Caterpillar: Confidential Green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E5C5E4-9DBA-4188-BDCD-3D4A3CB15290}">
  <sheetPr codeName="Sheet2"/>
  <dimension ref="A1:T65"/>
  <sheetViews>
    <sheetView topLeftCell="A20" zoomScaleNormal="100" zoomScaleSheetLayoutView="130" workbookViewId="0">
      <selection activeCell="A11" sqref="A11"/>
    </sheetView>
  </sheetViews>
  <sheetFormatPr defaultColWidth="9.140625" defaultRowHeight="12.75"/>
  <cols>
    <col min="1" max="1" width="19.5703125" style="2" customWidth="1"/>
    <col min="2" max="2" width="7" style="5" customWidth="1"/>
    <col min="3" max="3" width="9.140625" style="2" customWidth="1"/>
    <col min="4" max="4" width="1.140625" style="6" customWidth="1"/>
    <col min="5" max="5" width="5" style="2" customWidth="1"/>
    <col min="6" max="6" width="8.140625" style="2" customWidth="1"/>
    <col min="7" max="7" width="6.85546875" style="2" customWidth="1"/>
    <col min="8" max="14" width="6.85546875" customWidth="1"/>
    <col min="15" max="15" width="6.85546875" style="9" customWidth="1"/>
    <col min="16" max="16" width="9.140625" style="2"/>
    <col min="17" max="19" width="5.42578125" style="2" customWidth="1"/>
    <col min="20" max="16384" width="9.140625" style="2"/>
  </cols>
  <sheetData>
    <row r="1" spans="1:15" ht="13.5" customHeight="1" thickBot="1">
      <c r="A1" s="292" t="s">
        <v>9</v>
      </c>
      <c r="B1" s="293"/>
      <c r="C1" s="294"/>
      <c r="D1" s="1"/>
      <c r="E1" s="295" t="s">
        <v>20</v>
      </c>
      <c r="F1" s="296"/>
      <c r="G1" s="296"/>
      <c r="H1" s="297" t="s">
        <v>21</v>
      </c>
      <c r="I1" s="297"/>
      <c r="J1" s="297"/>
      <c r="K1" s="297"/>
      <c r="L1" s="297" t="s">
        <v>22</v>
      </c>
      <c r="M1" s="297"/>
      <c r="N1" s="297"/>
      <c r="O1" s="298"/>
    </row>
    <row r="2" spans="1:15" ht="13.5" customHeight="1">
      <c r="A2" s="32" t="s">
        <v>254</v>
      </c>
      <c r="B2" s="21" t="s">
        <v>101</v>
      </c>
      <c r="C2" s="24" t="s">
        <v>135</v>
      </c>
      <c r="D2" s="1"/>
      <c r="E2" s="39" t="s">
        <v>23</v>
      </c>
      <c r="F2" s="40" t="s">
        <v>186</v>
      </c>
      <c r="G2" s="41" t="s">
        <v>216</v>
      </c>
      <c r="H2" s="130"/>
      <c r="I2" s="132"/>
      <c r="J2" s="149"/>
      <c r="K2" s="188"/>
      <c r="L2" s="150"/>
      <c r="M2" s="131"/>
      <c r="N2" s="131"/>
      <c r="O2" s="184"/>
    </row>
    <row r="3" spans="1:15" ht="13.5" customHeight="1">
      <c r="A3" s="32" t="s">
        <v>255</v>
      </c>
      <c r="B3" s="21" t="s">
        <v>101</v>
      </c>
      <c r="C3" s="24" t="s">
        <v>182</v>
      </c>
      <c r="D3" s="1"/>
      <c r="E3" s="36" t="s">
        <v>37</v>
      </c>
      <c r="F3" s="25" t="s">
        <v>187</v>
      </c>
      <c r="G3" s="29" t="s">
        <v>219</v>
      </c>
      <c r="H3" s="134"/>
      <c r="I3" s="135"/>
      <c r="J3" s="58"/>
      <c r="K3" s="189"/>
      <c r="L3" s="154"/>
      <c r="M3" s="155"/>
      <c r="N3" s="155"/>
      <c r="O3" s="185"/>
    </row>
    <row r="4" spans="1:15" ht="13.5" customHeight="1">
      <c r="A4" s="32" t="s">
        <v>256</v>
      </c>
      <c r="B4" s="21" t="s">
        <v>95</v>
      </c>
      <c r="C4" s="24" t="s">
        <v>181</v>
      </c>
      <c r="D4" s="1"/>
      <c r="E4" s="36" t="s">
        <v>37</v>
      </c>
      <c r="F4" s="25" t="s">
        <v>188</v>
      </c>
      <c r="G4" s="29" t="s">
        <v>217</v>
      </c>
      <c r="H4" s="137"/>
      <c r="I4" s="19"/>
      <c r="J4" s="19"/>
      <c r="K4" s="189"/>
      <c r="L4" s="156"/>
      <c r="M4" s="135"/>
      <c r="N4" s="58"/>
      <c r="O4" s="186"/>
    </row>
    <row r="5" spans="1:15" ht="13.5" customHeight="1">
      <c r="A5" s="32" t="s">
        <v>260</v>
      </c>
      <c r="B5" s="21"/>
      <c r="C5" s="24"/>
      <c r="D5" s="1"/>
      <c r="E5" s="36" t="s">
        <v>37</v>
      </c>
      <c r="F5" s="25" t="s">
        <v>189</v>
      </c>
      <c r="G5" s="29" t="s">
        <v>218</v>
      </c>
      <c r="H5" s="134"/>
      <c r="I5" s="135"/>
      <c r="J5" s="58"/>
      <c r="K5" s="189"/>
      <c r="L5" s="137"/>
      <c r="M5" s="19"/>
      <c r="N5" s="19"/>
      <c r="O5" s="186"/>
    </row>
    <row r="6" spans="1:15" ht="13.5" customHeight="1">
      <c r="A6" s="32" t="s">
        <v>257</v>
      </c>
      <c r="B6" s="21"/>
      <c r="C6" s="24"/>
      <c r="D6" s="1"/>
      <c r="E6" s="36" t="s">
        <v>37</v>
      </c>
      <c r="F6" s="25" t="s">
        <v>190</v>
      </c>
      <c r="G6" s="29" t="s">
        <v>220</v>
      </c>
      <c r="H6" s="137"/>
      <c r="I6" s="19"/>
      <c r="J6" s="19"/>
      <c r="K6" s="189"/>
      <c r="L6" s="156"/>
      <c r="M6" s="135"/>
      <c r="N6" s="58"/>
      <c r="O6" s="186"/>
    </row>
    <row r="7" spans="1:15" ht="13.5" customHeight="1">
      <c r="A7" s="32" t="s">
        <v>258</v>
      </c>
      <c r="B7" s="21"/>
      <c r="C7" s="24"/>
      <c r="D7" s="1"/>
      <c r="E7" s="36" t="s">
        <v>37</v>
      </c>
      <c r="F7" s="25" t="s">
        <v>191</v>
      </c>
      <c r="G7" s="29" t="s">
        <v>221</v>
      </c>
      <c r="H7" s="139"/>
      <c r="I7" s="22"/>
      <c r="J7" s="22"/>
      <c r="K7" s="189"/>
      <c r="L7" s="156"/>
      <c r="M7" s="135"/>
      <c r="N7" s="58"/>
      <c r="O7" s="186"/>
    </row>
    <row r="8" spans="1:15" ht="13.5" customHeight="1" thickBot="1">
      <c r="A8" s="32"/>
      <c r="B8" s="21"/>
      <c r="C8" s="24"/>
      <c r="D8" s="1"/>
      <c r="E8" s="37" t="s">
        <v>37</v>
      </c>
      <c r="F8" s="30" t="s">
        <v>192</v>
      </c>
      <c r="G8" s="31" t="s">
        <v>222</v>
      </c>
      <c r="H8" s="142"/>
      <c r="I8" s="144"/>
      <c r="J8" s="143"/>
      <c r="K8" s="190"/>
      <c r="L8" s="146"/>
      <c r="M8" s="147"/>
      <c r="N8" s="147"/>
      <c r="O8" s="187"/>
    </row>
    <row r="9" spans="1:15" ht="13.5" customHeight="1">
      <c r="A9" s="292" t="s">
        <v>10</v>
      </c>
      <c r="B9" s="293"/>
      <c r="C9" s="294"/>
      <c r="D9" s="1"/>
      <c r="E9" s="34" t="s">
        <v>29</v>
      </c>
      <c r="F9" s="35" t="s">
        <v>193</v>
      </c>
      <c r="G9" s="29" t="s">
        <v>223</v>
      </c>
      <c r="H9" s="127"/>
      <c r="I9" s="128"/>
      <c r="J9" s="128"/>
      <c r="K9" s="129"/>
      <c r="L9" s="130"/>
      <c r="M9" s="131"/>
      <c r="N9" s="132"/>
      <c r="O9" s="133"/>
    </row>
    <row r="10" spans="1:15" ht="13.5" customHeight="1">
      <c r="A10" s="32" t="s">
        <v>176</v>
      </c>
      <c r="B10" s="20" t="s">
        <v>137</v>
      </c>
      <c r="C10" s="24" t="s">
        <v>177</v>
      </c>
      <c r="D10" s="1"/>
      <c r="E10" s="36"/>
      <c r="F10" s="25" t="s">
        <v>194</v>
      </c>
      <c r="G10" s="29" t="s">
        <v>225</v>
      </c>
      <c r="H10" s="134"/>
      <c r="I10" s="135"/>
      <c r="J10" s="135"/>
      <c r="K10" s="136"/>
      <c r="L10" s="137"/>
      <c r="M10" s="19"/>
      <c r="N10" s="19"/>
      <c r="O10" s="138"/>
    </row>
    <row r="11" spans="1:15" ht="13.5" customHeight="1">
      <c r="A11" s="32"/>
      <c r="B11" s="20"/>
      <c r="C11" s="24"/>
      <c r="D11" s="1"/>
      <c r="E11" s="36"/>
      <c r="F11" s="25" t="s">
        <v>195</v>
      </c>
      <c r="G11" s="29" t="s">
        <v>224</v>
      </c>
      <c r="H11" s="134"/>
      <c r="I11" s="135"/>
      <c r="J11" s="135"/>
      <c r="K11" s="136"/>
      <c r="L11" s="139"/>
      <c r="M11" s="22"/>
      <c r="N11" s="22"/>
      <c r="O11" s="140"/>
    </row>
    <row r="12" spans="1:15" ht="13.5" customHeight="1">
      <c r="A12" s="32" t="s">
        <v>179</v>
      </c>
      <c r="B12" s="20" t="s">
        <v>137</v>
      </c>
      <c r="C12" s="19" t="s">
        <v>180</v>
      </c>
      <c r="D12" s="3"/>
      <c r="E12" s="36"/>
      <c r="F12" s="25" t="s">
        <v>196</v>
      </c>
      <c r="G12" s="29" t="s">
        <v>226</v>
      </c>
      <c r="H12" s="139"/>
      <c r="I12" s="22"/>
      <c r="J12" s="22"/>
      <c r="K12" s="141"/>
      <c r="L12" s="134"/>
      <c r="M12" s="58"/>
      <c r="N12" s="135"/>
      <c r="O12" s="141"/>
    </row>
    <row r="13" spans="1:15" ht="13.5" customHeight="1" thickBot="1">
      <c r="A13" s="32"/>
      <c r="B13" s="21"/>
      <c r="C13" s="19"/>
      <c r="D13" s="1"/>
      <c r="E13" s="37"/>
      <c r="F13" s="30" t="s">
        <v>197</v>
      </c>
      <c r="G13" s="31" t="s">
        <v>227</v>
      </c>
      <c r="H13" s="142"/>
      <c r="I13" s="143"/>
      <c r="J13" s="144"/>
      <c r="K13" s="145"/>
      <c r="L13" s="146"/>
      <c r="M13" s="147"/>
      <c r="N13" s="147"/>
      <c r="O13" s="148"/>
    </row>
    <row r="14" spans="1:15" ht="13.5" customHeight="1">
      <c r="A14" s="32"/>
      <c r="B14" s="25" t="s">
        <v>164</v>
      </c>
      <c r="C14" s="24"/>
      <c r="D14" s="1"/>
      <c r="E14" s="34" t="s">
        <v>35</v>
      </c>
      <c r="F14" s="35" t="s">
        <v>198</v>
      </c>
      <c r="G14" s="38" t="s">
        <v>228</v>
      </c>
      <c r="H14" s="130"/>
      <c r="I14" s="132"/>
      <c r="J14" s="149"/>
      <c r="K14" s="133"/>
      <c r="L14" s="150"/>
      <c r="M14" s="131"/>
      <c r="N14" s="131"/>
      <c r="O14" s="151"/>
    </row>
    <row r="15" spans="1:15" ht="13.5" customHeight="1">
      <c r="A15" s="292" t="s">
        <v>41</v>
      </c>
      <c r="B15" s="293"/>
      <c r="C15" s="294"/>
      <c r="D15" s="1"/>
      <c r="E15" s="36"/>
      <c r="F15" s="25" t="s">
        <v>199</v>
      </c>
      <c r="G15" s="29" t="s">
        <v>229</v>
      </c>
      <c r="H15" s="139"/>
      <c r="I15" s="22"/>
      <c r="J15" s="22"/>
      <c r="K15" s="141"/>
      <c r="L15" s="134"/>
      <c r="M15" s="58"/>
      <c r="N15" s="135"/>
      <c r="O15" s="136"/>
    </row>
    <row r="16" spans="1:15" ht="13.5" customHeight="1">
      <c r="D16" s="1"/>
      <c r="E16" s="36"/>
      <c r="F16" s="25" t="s">
        <v>200</v>
      </c>
      <c r="G16" s="29" t="s">
        <v>230</v>
      </c>
      <c r="H16" s="134"/>
      <c r="I16" s="58"/>
      <c r="J16" s="135"/>
      <c r="K16" s="136"/>
      <c r="L16" s="137"/>
      <c r="M16" s="19"/>
      <c r="N16" s="19"/>
      <c r="O16" s="138"/>
    </row>
    <row r="17" spans="1:15" ht="13.5" customHeight="1">
      <c r="D17" s="1"/>
      <c r="E17" s="36"/>
      <c r="F17" s="25" t="s">
        <v>201</v>
      </c>
      <c r="G17" s="29" t="s">
        <v>231</v>
      </c>
      <c r="H17" s="139"/>
      <c r="I17" s="22"/>
      <c r="J17" s="22"/>
      <c r="K17" s="141"/>
      <c r="L17" s="134"/>
      <c r="M17" s="22"/>
      <c r="N17" s="135"/>
      <c r="O17" s="136"/>
    </row>
    <row r="18" spans="1:15" ht="13.5" customHeight="1" thickBot="1">
      <c r="D18" s="1"/>
      <c r="E18" s="37"/>
      <c r="F18" s="30" t="s">
        <v>202</v>
      </c>
      <c r="G18" s="31" t="s">
        <v>232</v>
      </c>
      <c r="H18" s="146"/>
      <c r="I18" s="147"/>
      <c r="J18" s="147"/>
      <c r="K18" s="148"/>
      <c r="L18" s="142"/>
      <c r="M18" s="144"/>
      <c r="N18" s="144"/>
      <c r="O18" s="145"/>
    </row>
    <row r="19" spans="1:15" ht="13.5" customHeight="1">
      <c r="D19" s="1"/>
      <c r="E19" s="34" t="s">
        <v>45</v>
      </c>
      <c r="F19" s="35" t="s">
        <v>46</v>
      </c>
      <c r="G19" s="38" t="s">
        <v>233</v>
      </c>
      <c r="H19" s="150"/>
      <c r="I19" s="131"/>
      <c r="J19" s="131"/>
      <c r="K19" s="129"/>
      <c r="L19" s="130"/>
      <c r="M19" s="132"/>
      <c r="N19" s="132"/>
      <c r="O19" s="133"/>
    </row>
    <row r="20" spans="1:15" ht="13.5" customHeight="1">
      <c r="D20" s="1"/>
      <c r="E20" s="36"/>
      <c r="F20" s="25" t="s">
        <v>47</v>
      </c>
      <c r="G20" s="29" t="s">
        <v>234</v>
      </c>
      <c r="H20" s="134"/>
      <c r="I20" s="135"/>
      <c r="J20" s="58"/>
      <c r="K20" s="136"/>
      <c r="L20" s="137"/>
      <c r="M20" s="19"/>
      <c r="N20" s="19"/>
      <c r="O20" s="138"/>
    </row>
    <row r="21" spans="1:15" ht="13.5" customHeight="1">
      <c r="D21" s="1"/>
      <c r="E21" s="36" t="s">
        <v>37</v>
      </c>
      <c r="F21" s="25" t="s">
        <v>48</v>
      </c>
      <c r="G21" s="29" t="s">
        <v>235</v>
      </c>
      <c r="H21" s="139"/>
      <c r="I21" s="22"/>
      <c r="J21" s="22"/>
      <c r="K21" s="189"/>
      <c r="L21" s="134"/>
      <c r="M21" s="22"/>
      <c r="N21" s="58"/>
      <c r="O21" s="186"/>
    </row>
    <row r="22" spans="1:15" ht="13.5" customHeight="1">
      <c r="D22" s="1"/>
      <c r="E22" s="36" t="s">
        <v>37</v>
      </c>
      <c r="F22" s="25" t="s">
        <v>49</v>
      </c>
      <c r="G22" s="29" t="s">
        <v>236</v>
      </c>
      <c r="H22" s="139"/>
      <c r="I22" s="22"/>
      <c r="J22" s="22"/>
      <c r="K22" s="189"/>
      <c r="L22" s="134"/>
      <c r="M22" s="135"/>
      <c r="N22" s="22"/>
      <c r="O22" s="186"/>
    </row>
    <row r="23" spans="1:15" ht="13.5" customHeight="1">
      <c r="D23" s="1"/>
      <c r="E23" s="36" t="s">
        <v>37</v>
      </c>
      <c r="F23" s="25" t="s">
        <v>50</v>
      </c>
      <c r="G23" s="29" t="s">
        <v>237</v>
      </c>
      <c r="H23" s="137"/>
      <c r="I23" s="19"/>
      <c r="J23" s="19"/>
      <c r="K23" s="189"/>
      <c r="L23" s="134"/>
      <c r="M23" s="135"/>
      <c r="N23" s="22"/>
      <c r="O23" s="186"/>
    </row>
    <row r="24" spans="1:15" ht="13.5" customHeight="1" thickBot="1">
      <c r="D24" s="1"/>
      <c r="E24" s="37" t="s">
        <v>37</v>
      </c>
      <c r="F24" s="30" t="s">
        <v>51</v>
      </c>
      <c r="G24" s="31" t="s">
        <v>238</v>
      </c>
      <c r="H24" s="142"/>
      <c r="I24" s="144"/>
      <c r="J24" s="143"/>
      <c r="K24" s="191"/>
      <c r="L24" s="157"/>
      <c r="M24" s="158"/>
      <c r="N24" s="158"/>
      <c r="O24" s="187"/>
    </row>
    <row r="25" spans="1:15" ht="13.5" customHeight="1" thickBot="1">
      <c r="D25" s="1"/>
      <c r="E25" s="295" t="s">
        <v>20</v>
      </c>
      <c r="F25" s="296"/>
      <c r="G25" s="296"/>
      <c r="H25" s="297"/>
      <c r="I25" s="297"/>
      <c r="J25" s="297"/>
      <c r="K25" s="297"/>
      <c r="L25" s="297"/>
      <c r="M25" s="297"/>
      <c r="N25" s="297"/>
      <c r="O25" s="298"/>
    </row>
    <row r="26" spans="1:15" ht="13.5" customHeight="1">
      <c r="D26" s="1"/>
      <c r="E26" s="34" t="s">
        <v>52</v>
      </c>
      <c r="F26" s="35" t="s">
        <v>53</v>
      </c>
      <c r="G26" s="38" t="s">
        <v>239</v>
      </c>
      <c r="H26" s="150"/>
      <c r="I26" s="131"/>
      <c r="J26" s="131"/>
      <c r="K26" s="151"/>
      <c r="L26" s="130"/>
      <c r="M26" s="149"/>
      <c r="N26" s="132"/>
      <c r="O26" s="151"/>
    </row>
    <row r="27" spans="1:15" ht="13.5" customHeight="1">
      <c r="D27" s="1"/>
      <c r="E27" s="42"/>
      <c r="F27" s="25" t="s">
        <v>54</v>
      </c>
      <c r="G27" s="29" t="s">
        <v>234</v>
      </c>
      <c r="H27" s="134"/>
      <c r="I27" s="135"/>
      <c r="J27" s="58"/>
      <c r="K27" s="136"/>
      <c r="L27" s="139"/>
      <c r="M27" s="22"/>
      <c r="N27" s="22"/>
      <c r="O27" s="141"/>
    </row>
    <row r="28" spans="1:15" ht="13.5" customHeight="1">
      <c r="D28" s="1"/>
      <c r="E28" s="42"/>
      <c r="F28" s="25" t="s">
        <v>55</v>
      </c>
      <c r="G28" s="29" t="s">
        <v>233</v>
      </c>
      <c r="H28" s="139"/>
      <c r="I28" s="22"/>
      <c r="J28" s="22"/>
      <c r="K28" s="141"/>
      <c r="L28" s="134"/>
      <c r="M28" s="22"/>
      <c r="N28" s="135"/>
      <c r="O28" s="136"/>
    </row>
    <row r="29" spans="1:15" ht="13.5" customHeight="1">
      <c r="D29" s="1"/>
      <c r="E29" s="36"/>
      <c r="F29" s="25" t="s">
        <v>56</v>
      </c>
      <c r="G29" s="29" t="s">
        <v>228</v>
      </c>
      <c r="H29" s="134"/>
      <c r="I29" s="58"/>
      <c r="J29" s="135"/>
      <c r="K29" s="136"/>
      <c r="L29" s="139"/>
      <c r="M29" s="22"/>
      <c r="N29" s="22"/>
      <c r="O29" s="141"/>
    </row>
    <row r="30" spans="1:15" ht="13.5" customHeight="1" thickBot="1">
      <c r="D30" s="1"/>
      <c r="E30" s="43"/>
      <c r="F30" s="30" t="s">
        <v>57</v>
      </c>
      <c r="G30" s="31" t="s">
        <v>232</v>
      </c>
      <c r="H30" s="142"/>
      <c r="I30" s="144"/>
      <c r="J30" s="144"/>
      <c r="K30" s="145"/>
      <c r="L30" s="146"/>
      <c r="M30" s="147"/>
      <c r="N30" s="147"/>
      <c r="O30" s="159"/>
    </row>
    <row r="31" spans="1:15" ht="13.5" customHeight="1">
      <c r="D31" s="1"/>
      <c r="E31" s="34" t="s">
        <v>58</v>
      </c>
      <c r="F31" s="35" t="s">
        <v>59</v>
      </c>
      <c r="G31" s="38" t="s">
        <v>224</v>
      </c>
      <c r="H31" s="130"/>
      <c r="I31" s="132"/>
      <c r="J31" s="132"/>
      <c r="K31" s="133"/>
      <c r="L31" s="150"/>
      <c r="M31" s="131"/>
      <c r="N31" s="131"/>
      <c r="O31" s="160"/>
    </row>
    <row r="32" spans="1:15" ht="13.5" customHeight="1">
      <c r="A32" s="7"/>
      <c r="B32" s="4"/>
      <c r="D32" s="1"/>
      <c r="E32" s="36"/>
      <c r="F32" s="25" t="s">
        <v>60</v>
      </c>
      <c r="G32" s="29" t="s">
        <v>225</v>
      </c>
      <c r="H32" s="161"/>
      <c r="I32" s="162"/>
      <c r="J32" s="162"/>
      <c r="K32" s="163"/>
      <c r="L32" s="134"/>
      <c r="M32" s="58"/>
      <c r="N32" s="135"/>
      <c r="O32" s="136"/>
    </row>
    <row r="33" spans="1:15" ht="13.5" customHeight="1">
      <c r="A33" s="8"/>
      <c r="B33" s="8"/>
      <c r="D33" s="1"/>
      <c r="E33" s="36" t="s">
        <v>37</v>
      </c>
      <c r="F33" s="25" t="s">
        <v>61</v>
      </c>
      <c r="G33" s="29" t="s">
        <v>240</v>
      </c>
      <c r="H33" s="134"/>
      <c r="I33" s="135"/>
      <c r="J33" s="58"/>
      <c r="K33" s="189"/>
      <c r="L33" s="139"/>
      <c r="M33" s="22"/>
      <c r="N33" s="22"/>
      <c r="O33" s="186"/>
    </row>
    <row r="34" spans="1:15" ht="13.5" customHeight="1">
      <c r="B34" s="2"/>
      <c r="D34" s="1"/>
      <c r="E34" s="36" t="s">
        <v>37</v>
      </c>
      <c r="F34" s="25" t="s">
        <v>62</v>
      </c>
      <c r="G34" s="29" t="s">
        <v>241</v>
      </c>
      <c r="H34" s="134"/>
      <c r="I34" s="135"/>
      <c r="J34" s="58"/>
      <c r="K34" s="192"/>
      <c r="L34" s="139"/>
      <c r="M34" s="22"/>
      <c r="N34" s="22"/>
      <c r="O34" s="186"/>
    </row>
    <row r="35" spans="1:15" ht="13.5" customHeight="1">
      <c r="B35" s="2"/>
      <c r="D35" s="1"/>
      <c r="E35" s="36" t="s">
        <v>37</v>
      </c>
      <c r="F35" s="25" t="s">
        <v>63</v>
      </c>
      <c r="G35" s="29" t="s">
        <v>242</v>
      </c>
      <c r="H35" s="134"/>
      <c r="I35" s="135"/>
      <c r="J35" s="58"/>
      <c r="K35" s="192"/>
      <c r="L35" s="36"/>
      <c r="M35" s="164"/>
      <c r="N35" s="164"/>
      <c r="O35" s="186"/>
    </row>
    <row r="36" spans="1:15" ht="13.5" customHeight="1" thickBot="1">
      <c r="B36" s="2"/>
      <c r="D36" s="1"/>
      <c r="E36" s="44" t="s">
        <v>37</v>
      </c>
      <c r="F36" s="45" t="s">
        <v>64</v>
      </c>
      <c r="G36" s="46" t="s">
        <v>243</v>
      </c>
      <c r="H36" s="157"/>
      <c r="I36" s="158"/>
      <c r="J36" s="158"/>
      <c r="K36" s="193"/>
      <c r="L36" s="142"/>
      <c r="M36" s="144"/>
      <c r="N36" s="147"/>
      <c r="O36" s="187"/>
    </row>
    <row r="37" spans="1:15" ht="13.5" customHeight="1">
      <c r="B37" s="2"/>
      <c r="D37" s="1"/>
      <c r="E37" s="34" t="s">
        <v>203</v>
      </c>
      <c r="F37" s="35" t="s">
        <v>204</v>
      </c>
      <c r="G37" s="38" t="s">
        <v>226</v>
      </c>
      <c r="H37" s="130"/>
      <c r="I37" s="132"/>
      <c r="J37" s="149"/>
      <c r="K37" s="133"/>
      <c r="L37" s="127"/>
      <c r="M37" s="128"/>
      <c r="N37" s="128"/>
      <c r="O37" s="152"/>
    </row>
    <row r="38" spans="1:15" ht="13.5" customHeight="1">
      <c r="B38" s="2"/>
      <c r="D38" s="1"/>
      <c r="E38" s="36"/>
      <c r="F38" s="25" t="s">
        <v>205</v>
      </c>
      <c r="G38" s="29" t="s">
        <v>244</v>
      </c>
      <c r="H38" s="137"/>
      <c r="I38" s="19"/>
      <c r="J38" s="19"/>
      <c r="K38" s="153"/>
      <c r="L38" s="134"/>
      <c r="M38" s="135"/>
      <c r="N38" s="135"/>
      <c r="O38" s="136"/>
    </row>
    <row r="39" spans="1:15" ht="13.5" customHeight="1">
      <c r="B39" s="2"/>
      <c r="D39" s="1"/>
      <c r="E39" s="36"/>
      <c r="F39" s="25" t="s">
        <v>206</v>
      </c>
      <c r="G39" s="29" t="s">
        <v>245</v>
      </c>
      <c r="H39" s="161"/>
      <c r="I39" s="162"/>
      <c r="J39" s="162"/>
      <c r="K39" s="163"/>
      <c r="L39" s="134"/>
      <c r="M39" s="58"/>
      <c r="N39" s="135"/>
      <c r="O39" s="136"/>
    </row>
    <row r="40" spans="1:15" ht="13.5" customHeight="1">
      <c r="B40" s="2"/>
      <c r="D40" s="1"/>
      <c r="E40" s="36"/>
      <c r="F40" s="25" t="s">
        <v>207</v>
      </c>
      <c r="G40" s="29" t="s">
        <v>246</v>
      </c>
      <c r="H40" s="134"/>
      <c r="I40" s="135"/>
      <c r="J40" s="58"/>
      <c r="K40" s="136"/>
      <c r="L40" s="139"/>
      <c r="M40" s="22"/>
      <c r="N40" s="22"/>
      <c r="O40" s="140"/>
    </row>
    <row r="41" spans="1:15" ht="13.5" customHeight="1" thickBot="1">
      <c r="D41" s="1"/>
      <c r="E41" s="37"/>
      <c r="F41" s="30" t="s">
        <v>208</v>
      </c>
      <c r="G41" s="31" t="s">
        <v>227</v>
      </c>
      <c r="H41" s="146"/>
      <c r="I41" s="147"/>
      <c r="J41" s="147"/>
      <c r="K41" s="148"/>
      <c r="L41" s="142"/>
      <c r="M41" s="147"/>
      <c r="N41" s="144"/>
      <c r="O41" s="145"/>
    </row>
    <row r="42" spans="1:15" ht="13.5" customHeight="1">
      <c r="D42" s="1"/>
      <c r="E42" s="34" t="s">
        <v>73</v>
      </c>
      <c r="F42" s="35" t="s">
        <v>209</v>
      </c>
      <c r="G42" s="38" t="s">
        <v>247</v>
      </c>
      <c r="H42" s="150"/>
      <c r="I42" s="131"/>
      <c r="J42" s="131"/>
      <c r="K42" s="194"/>
      <c r="L42" s="130"/>
      <c r="M42" s="132"/>
      <c r="N42" s="149"/>
      <c r="O42" s="184"/>
    </row>
    <row r="43" spans="1:15" ht="13.5" customHeight="1">
      <c r="B43" s="2"/>
      <c r="D43" s="1"/>
      <c r="E43" s="47" t="s">
        <v>37</v>
      </c>
      <c r="F43" s="25" t="s">
        <v>210</v>
      </c>
      <c r="G43" s="29" t="s">
        <v>248</v>
      </c>
      <c r="H43" s="36"/>
      <c r="I43" s="164"/>
      <c r="J43" s="164"/>
      <c r="K43" s="192"/>
      <c r="L43" s="134"/>
      <c r="M43" s="58"/>
      <c r="N43" s="58"/>
      <c r="O43" s="186"/>
    </row>
    <row r="44" spans="1:15" ht="13.5" customHeight="1">
      <c r="B44" s="2"/>
      <c r="D44" s="1"/>
      <c r="E44" s="36" t="s">
        <v>37</v>
      </c>
      <c r="F44" s="25" t="s">
        <v>211</v>
      </c>
      <c r="G44" s="29" t="s">
        <v>249</v>
      </c>
      <c r="H44" s="134"/>
      <c r="I44" s="135"/>
      <c r="J44" s="58"/>
      <c r="K44" s="192"/>
      <c r="L44" s="154"/>
      <c r="M44" s="165"/>
      <c r="N44" s="165"/>
      <c r="O44" s="186"/>
    </row>
    <row r="45" spans="1:15" ht="13.5" customHeight="1">
      <c r="B45" s="2"/>
      <c r="D45" s="1"/>
      <c r="E45" s="36" t="s">
        <v>37</v>
      </c>
      <c r="F45" s="25" t="s">
        <v>212</v>
      </c>
      <c r="G45" s="29" t="s">
        <v>250</v>
      </c>
      <c r="H45" s="137"/>
      <c r="I45" s="19"/>
      <c r="J45" s="19"/>
      <c r="K45" s="192"/>
      <c r="L45" s="134"/>
      <c r="M45" s="22"/>
      <c r="N45" s="58"/>
      <c r="O45" s="186"/>
    </row>
    <row r="46" spans="1:15" ht="13.5" customHeight="1">
      <c r="B46" s="2"/>
      <c r="D46" s="1"/>
      <c r="E46" s="36" t="s">
        <v>37</v>
      </c>
      <c r="F46" s="25" t="s">
        <v>213</v>
      </c>
      <c r="G46" s="29" t="s">
        <v>251</v>
      </c>
      <c r="H46" s="134"/>
      <c r="I46" s="135"/>
      <c r="J46" s="58"/>
      <c r="K46" s="189"/>
      <c r="L46" s="139"/>
      <c r="M46" s="22"/>
      <c r="N46" s="22"/>
      <c r="O46" s="186"/>
    </row>
    <row r="47" spans="1:15" ht="13.5" customHeight="1">
      <c r="D47" s="1"/>
      <c r="E47" s="36" t="s">
        <v>37</v>
      </c>
      <c r="F47" s="25" t="s">
        <v>214</v>
      </c>
      <c r="G47" s="29" t="s">
        <v>252</v>
      </c>
      <c r="H47" s="134"/>
      <c r="I47" s="135"/>
      <c r="J47" s="58"/>
      <c r="K47" s="189"/>
      <c r="L47" s="137"/>
      <c r="M47" s="19"/>
      <c r="N47" s="19"/>
      <c r="O47" s="186"/>
    </row>
    <row r="48" spans="1:15" ht="13.5" customHeight="1" thickBot="1">
      <c r="B48" s="2"/>
      <c r="D48" s="1"/>
      <c r="E48" s="37" t="s">
        <v>37</v>
      </c>
      <c r="F48" s="30" t="s">
        <v>215</v>
      </c>
      <c r="G48" s="31" t="s">
        <v>253</v>
      </c>
      <c r="H48" s="146"/>
      <c r="I48" s="147"/>
      <c r="J48" s="147"/>
      <c r="K48" s="191"/>
      <c r="L48" s="142"/>
      <c r="M48" s="143"/>
      <c r="N48" s="143"/>
      <c r="O48" s="187"/>
    </row>
    <row r="49" spans="1:20" ht="4.5" customHeight="1">
      <c r="B49" s="2"/>
      <c r="D49" s="1"/>
    </row>
    <row r="50" spans="1:20" ht="15" customHeight="1" thickBot="1">
      <c r="D50" s="2"/>
      <c r="I50" s="49" t="s">
        <v>79</v>
      </c>
      <c r="J50" s="50"/>
      <c r="K50" s="51">
        <f>SUM(K51:K57)</f>
        <v>0</v>
      </c>
      <c r="M50" s="6"/>
      <c r="N50" s="4"/>
      <c r="O50" s="2"/>
    </row>
    <row r="51" spans="1:20" ht="13.5" customHeight="1">
      <c r="D51" s="2"/>
      <c r="I51" s="52" t="s">
        <v>147</v>
      </c>
      <c r="J51" s="53" t="s">
        <v>148</v>
      </c>
      <c r="K51" s="54">
        <f>COUNTIF($H$2:$O$41,"=1")</f>
        <v>0</v>
      </c>
      <c r="M51" s="6"/>
      <c r="N51" s="4"/>
      <c r="O51" s="2"/>
    </row>
    <row r="52" spans="1:20" ht="13.5" customHeight="1" thickBot="1">
      <c r="D52" s="2"/>
      <c r="I52" s="52" t="s">
        <v>145</v>
      </c>
      <c r="J52" s="53" t="s">
        <v>144</v>
      </c>
      <c r="K52" s="54">
        <f>COUNTIF($H$2:$O$41,"=2")</f>
        <v>0</v>
      </c>
      <c r="M52" s="6"/>
      <c r="N52" s="4"/>
      <c r="O52" s="2"/>
    </row>
    <row r="53" spans="1:20" ht="13.5" customHeight="1" thickBot="1">
      <c r="A53" s="302" t="s">
        <v>80</v>
      </c>
      <c r="B53" s="303"/>
      <c r="C53" s="304"/>
      <c r="D53" s="2"/>
      <c r="I53" s="52" t="s">
        <v>138</v>
      </c>
      <c r="J53" s="53" t="s">
        <v>140</v>
      </c>
      <c r="K53" s="54">
        <f>COUNTIF($H$2:$O$41,"=3")</f>
        <v>0</v>
      </c>
      <c r="M53" s="6"/>
      <c r="N53" s="4"/>
      <c r="O53" s="4"/>
    </row>
    <row r="54" spans="1:20" ht="13.5" customHeight="1">
      <c r="C54" s="10"/>
      <c r="D54" s="2"/>
      <c r="I54" s="52" t="s">
        <v>103</v>
      </c>
      <c r="J54" s="53" t="s">
        <v>141</v>
      </c>
      <c r="K54" s="54">
        <f>COUNTIF($H$2:$O$41,"=4")</f>
        <v>0</v>
      </c>
      <c r="M54" s="11"/>
      <c r="N54" s="4"/>
      <c r="O54" s="4"/>
    </row>
    <row r="55" spans="1:20" ht="13.5" customHeight="1">
      <c r="C55" s="5"/>
      <c r="D55" s="2"/>
      <c r="I55" s="52"/>
      <c r="J55" s="53"/>
      <c r="K55" s="54">
        <f>COUNTIF($H$2:$O$41,"=5")</f>
        <v>0</v>
      </c>
    </row>
    <row r="56" spans="1:20">
      <c r="D56" s="2"/>
      <c r="I56" s="52"/>
      <c r="J56" s="53"/>
      <c r="K56" s="54">
        <f>COUNTIF($H$2:$O$41,"=6")</f>
        <v>0</v>
      </c>
    </row>
    <row r="57" spans="1:20">
      <c r="D57" s="2"/>
      <c r="I57" s="55"/>
      <c r="J57" s="56"/>
      <c r="K57" s="57">
        <f>COUNTIF($H$2:$O$41,"=7")</f>
        <v>0</v>
      </c>
    </row>
    <row r="59" spans="1:20">
      <c r="D59" s="5"/>
      <c r="F59" s="5"/>
      <c r="H59" s="5"/>
      <c r="I59" s="2"/>
      <c r="J59" s="5"/>
      <c r="K59" s="2"/>
      <c r="L59" s="5"/>
      <c r="M59" s="2"/>
      <c r="N59" s="5"/>
      <c r="O59" s="2"/>
      <c r="P59" s="5"/>
      <c r="R59" s="5"/>
      <c r="T59" s="5"/>
    </row>
    <row r="60" spans="1:20">
      <c r="D60" s="5"/>
      <c r="F60" s="5"/>
      <c r="H60" s="5"/>
      <c r="I60" s="2"/>
      <c r="J60" s="5"/>
      <c r="K60" s="2"/>
      <c r="L60" s="5"/>
      <c r="M60" s="2"/>
      <c r="N60" s="5"/>
      <c r="O60" s="2"/>
      <c r="P60" s="5"/>
      <c r="R60" s="5"/>
      <c r="T60" s="5"/>
    </row>
    <row r="61" spans="1:20">
      <c r="D61" s="5"/>
      <c r="F61" s="5"/>
      <c r="H61" s="5"/>
      <c r="I61" s="2"/>
      <c r="J61" s="5"/>
      <c r="K61" s="2"/>
      <c r="L61" s="5"/>
      <c r="M61" s="2"/>
      <c r="N61" s="5"/>
      <c r="O61" s="2"/>
      <c r="P61" s="5"/>
      <c r="R61" s="5"/>
      <c r="T61" s="5"/>
    </row>
    <row r="62" spans="1:20">
      <c r="D62" s="5"/>
      <c r="F62" s="5"/>
      <c r="H62" s="5"/>
      <c r="I62" s="2"/>
      <c r="J62" s="5"/>
      <c r="K62" s="2"/>
      <c r="L62" s="5"/>
      <c r="M62" s="2"/>
      <c r="N62" s="5"/>
      <c r="O62" s="2"/>
      <c r="P62" s="5"/>
      <c r="R62" s="5"/>
      <c r="T62" s="5"/>
    </row>
    <row r="63" spans="1:20">
      <c r="D63" s="5"/>
      <c r="F63" s="5"/>
      <c r="H63" s="5"/>
      <c r="I63" s="2"/>
      <c r="J63" s="5"/>
      <c r="K63" s="2"/>
      <c r="L63" s="5"/>
      <c r="M63" s="2"/>
      <c r="N63" s="5"/>
      <c r="O63" s="2"/>
      <c r="P63" s="5"/>
      <c r="R63" s="5"/>
      <c r="T63" s="5"/>
    </row>
    <row r="64" spans="1:20">
      <c r="D64" s="5"/>
      <c r="F64" s="5"/>
      <c r="H64" s="5"/>
      <c r="I64" s="2"/>
      <c r="J64" s="5"/>
      <c r="K64" s="2"/>
      <c r="L64" s="5"/>
      <c r="M64" s="2"/>
      <c r="N64" s="5"/>
      <c r="O64" s="2"/>
      <c r="P64" s="5"/>
      <c r="R64" s="5"/>
      <c r="T64" s="5"/>
    </row>
    <row r="65" spans="4:20">
      <c r="D65" s="5"/>
      <c r="F65" s="5"/>
      <c r="H65" s="5"/>
      <c r="I65" s="2"/>
      <c r="J65" s="5"/>
      <c r="K65" s="2"/>
      <c r="L65" s="5"/>
      <c r="M65" s="2"/>
      <c r="N65" s="5"/>
      <c r="O65" s="2"/>
      <c r="P65" s="5"/>
      <c r="R65" s="5"/>
      <c r="T65" s="5"/>
    </row>
  </sheetData>
  <mergeCells count="10">
    <mergeCell ref="L1:O1"/>
    <mergeCell ref="E25:G25"/>
    <mergeCell ref="H25:K25"/>
    <mergeCell ref="L25:O25"/>
    <mergeCell ref="E1:G1"/>
    <mergeCell ref="A53:C53"/>
    <mergeCell ref="A15:C15"/>
    <mergeCell ref="A1:C1"/>
    <mergeCell ref="A9:C9"/>
    <mergeCell ref="H1:K1"/>
  </mergeCells>
  <pageMargins left="0.25" right="0.25" top="0.5" bottom="0.5" header="0.3" footer="0.3"/>
  <pageSetup scale="91" fitToHeight="0" orientation="portrait" horizontalDpi="360" verticalDpi="360" r:id="rId1"/>
  <headerFooter alignWithMargins="0">
    <oddFooter>&amp;L&amp;1#&amp;"Calibri"&amp;10&amp;K737373Caterpillar: Confidential Green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9C953-81B0-4849-A297-A8B8C3319CDE}">
  <dimension ref="A1:AC72"/>
  <sheetViews>
    <sheetView topLeftCell="B1" zoomScale="85" zoomScaleNormal="85" workbookViewId="0">
      <pane ySplit="1" topLeftCell="A2" activePane="bottomLeft" state="frozen"/>
      <selection pane="bottomLeft" activeCell="O19" sqref="O19"/>
    </sheetView>
  </sheetViews>
  <sheetFormatPr defaultRowHeight="12.75"/>
  <cols>
    <col min="1" max="2" width="2.140625" customWidth="1"/>
    <col min="6" max="13" width="5.140625" customWidth="1"/>
    <col min="14" max="14" width="1.85546875" customWidth="1"/>
    <col min="15" max="15" width="9" style="12" customWidth="1"/>
    <col min="16" max="19" width="4" style="12" customWidth="1"/>
    <col min="20" max="25" width="4" customWidth="1"/>
    <col min="26" max="26" width="4.140625" customWidth="1"/>
    <col min="27" max="27" width="4.140625" style="12" customWidth="1"/>
    <col min="28" max="29" width="4.140625" customWidth="1"/>
  </cols>
  <sheetData>
    <row r="1" spans="3:29" ht="13.5" thickBot="1">
      <c r="C1" s="261" t="s">
        <v>20</v>
      </c>
      <c r="D1" s="262"/>
      <c r="E1" s="262"/>
      <c r="F1" s="263" t="s">
        <v>21</v>
      </c>
      <c r="G1" s="263"/>
      <c r="H1" s="263"/>
      <c r="I1" s="263"/>
      <c r="J1" s="262" t="s">
        <v>22</v>
      </c>
      <c r="K1" s="262"/>
      <c r="L1" s="262"/>
      <c r="M1" s="264"/>
      <c r="N1" s="166"/>
      <c r="O1" s="180" t="s">
        <v>117</v>
      </c>
      <c r="P1" s="180" t="s">
        <v>100</v>
      </c>
      <c r="Q1" s="180" t="s">
        <v>118</v>
      </c>
      <c r="R1" s="180" t="s">
        <v>100</v>
      </c>
      <c r="S1" s="180" t="s">
        <v>118</v>
      </c>
      <c r="T1" s="114"/>
      <c r="U1" s="180" t="s">
        <v>288</v>
      </c>
      <c r="V1" s="180" t="s">
        <v>172</v>
      </c>
      <c r="W1" s="180" t="s">
        <v>361</v>
      </c>
      <c r="X1" s="180" t="s">
        <v>362</v>
      </c>
      <c r="Y1" s="180" t="s">
        <v>363</v>
      </c>
      <c r="Z1" s="115"/>
      <c r="AA1" s="90" t="s">
        <v>170</v>
      </c>
      <c r="AB1" s="90" t="s">
        <v>21</v>
      </c>
      <c r="AC1" s="90" t="s">
        <v>22</v>
      </c>
    </row>
    <row r="2" spans="3:29">
      <c r="C2" s="103" t="s">
        <v>23</v>
      </c>
      <c r="D2" s="170" t="s">
        <v>24</v>
      </c>
      <c r="E2" s="173" t="s">
        <v>225</v>
      </c>
      <c r="F2" s="196">
        <v>1</v>
      </c>
      <c r="G2" s="197">
        <v>2</v>
      </c>
      <c r="H2" s="197">
        <v>3</v>
      </c>
      <c r="I2" s="250">
        <v>5</v>
      </c>
      <c r="J2" s="199"/>
      <c r="K2" s="200"/>
      <c r="L2" s="200"/>
      <c r="M2" s="201"/>
      <c r="N2" s="166"/>
      <c r="O2" s="119"/>
      <c r="P2" s="88"/>
      <c r="Q2" s="88"/>
      <c r="R2" s="88"/>
      <c r="S2" s="88"/>
      <c r="T2" s="114"/>
      <c r="U2" s="88"/>
      <c r="V2" s="88"/>
      <c r="W2" s="88"/>
      <c r="X2" s="88"/>
      <c r="Y2" s="88"/>
      <c r="Z2" s="89"/>
      <c r="AA2" s="90"/>
      <c r="AB2" s="91">
        <f>$U2+$V2+$W2+$X2+$Y2</f>
        <v>0</v>
      </c>
      <c r="AC2" s="335"/>
    </row>
    <row r="3" spans="3:29">
      <c r="C3" s="104"/>
      <c r="D3" s="172" t="s">
        <v>25</v>
      </c>
      <c r="E3" s="173" t="s">
        <v>234</v>
      </c>
      <c r="F3" s="202"/>
      <c r="G3" s="203"/>
      <c r="H3" s="203"/>
      <c r="I3" s="204"/>
      <c r="J3" s="205">
        <v>1</v>
      </c>
      <c r="K3" s="206">
        <v>2</v>
      </c>
      <c r="L3" s="206">
        <v>4</v>
      </c>
      <c r="M3" s="253">
        <v>5</v>
      </c>
      <c r="N3" s="166"/>
      <c r="O3" s="120"/>
      <c r="P3" s="90"/>
      <c r="Q3" s="90"/>
      <c r="R3" s="90"/>
      <c r="S3" s="90"/>
      <c r="T3" s="114"/>
      <c r="U3" s="90"/>
      <c r="V3" s="90"/>
      <c r="W3" s="90"/>
      <c r="X3" s="90"/>
      <c r="Y3" s="90"/>
      <c r="Z3" s="92"/>
      <c r="AA3" s="90"/>
      <c r="AB3" s="335"/>
      <c r="AC3" s="91">
        <f>$U3+$V3+$W3+$X3+$Y3</f>
        <v>0</v>
      </c>
    </row>
    <row r="4" spans="3:29">
      <c r="C4" s="104"/>
      <c r="D4" s="336" t="s">
        <v>26</v>
      </c>
      <c r="E4" s="337" t="s">
        <v>220</v>
      </c>
      <c r="F4" s="202"/>
      <c r="G4" s="203"/>
      <c r="H4" s="203"/>
      <c r="I4" s="204"/>
      <c r="J4" s="205">
        <v>1</v>
      </c>
      <c r="K4" s="206">
        <v>2</v>
      </c>
      <c r="L4" s="206">
        <v>4</v>
      </c>
      <c r="M4" s="253">
        <v>5</v>
      </c>
      <c r="N4" s="166"/>
      <c r="O4" s="120" t="s">
        <v>386</v>
      </c>
      <c r="P4" s="90"/>
      <c r="Q4" s="90"/>
      <c r="R4" s="90">
        <v>3</v>
      </c>
      <c r="S4" s="90">
        <v>1</v>
      </c>
      <c r="T4" s="114"/>
      <c r="U4" s="90">
        <v>1</v>
      </c>
      <c r="V4" s="90"/>
      <c r="W4" s="90"/>
      <c r="X4" s="90">
        <v>1</v>
      </c>
      <c r="Y4" s="90"/>
      <c r="Z4" s="92"/>
      <c r="AA4" s="90">
        <v>1</v>
      </c>
      <c r="AB4" s="335"/>
      <c r="AC4" s="91">
        <f>$U4+$V4+$W4+$X4+$Y4</f>
        <v>2</v>
      </c>
    </row>
    <row r="5" spans="3:29">
      <c r="C5" s="104"/>
      <c r="D5" s="172" t="s">
        <v>27</v>
      </c>
      <c r="E5" s="173" t="s">
        <v>227</v>
      </c>
      <c r="F5" s="205">
        <v>1</v>
      </c>
      <c r="G5" s="206">
        <v>2</v>
      </c>
      <c r="H5" s="206">
        <v>3</v>
      </c>
      <c r="I5" s="251">
        <v>5</v>
      </c>
      <c r="J5" s="202"/>
      <c r="K5" s="203"/>
      <c r="L5" s="203"/>
      <c r="M5" s="204"/>
      <c r="N5" s="166"/>
      <c r="O5" s="120"/>
      <c r="P5" s="90"/>
      <c r="Q5" s="90"/>
      <c r="R5" s="90"/>
      <c r="S5" s="90"/>
      <c r="T5" s="114"/>
      <c r="U5" s="90"/>
      <c r="V5" s="90"/>
      <c r="W5" s="90"/>
      <c r="X5" s="90"/>
      <c r="Y5" s="90"/>
      <c r="Z5" s="92"/>
      <c r="AA5" s="90"/>
      <c r="AB5" s="91">
        <f t="shared" ref="AB5:AB6" si="0">$U5+$V5+$W5+$X5+$Y5</f>
        <v>0</v>
      </c>
      <c r="AC5" s="335"/>
    </row>
    <row r="6" spans="3:29" ht="13.5" thickBot="1">
      <c r="C6" s="105"/>
      <c r="D6" s="174" t="s">
        <v>28</v>
      </c>
      <c r="E6" s="175" t="s">
        <v>233</v>
      </c>
      <c r="F6" s="209">
        <v>1</v>
      </c>
      <c r="G6" s="210">
        <v>2</v>
      </c>
      <c r="H6" s="210">
        <v>3</v>
      </c>
      <c r="I6" s="252">
        <v>5</v>
      </c>
      <c r="J6" s="212"/>
      <c r="K6" s="213"/>
      <c r="L6" s="213"/>
      <c r="M6" s="214"/>
      <c r="N6" s="166"/>
      <c r="O6" s="121"/>
      <c r="P6" s="87"/>
      <c r="Q6" s="87"/>
      <c r="R6" s="87"/>
      <c r="S6" s="87"/>
      <c r="T6" s="113"/>
      <c r="U6" s="87"/>
      <c r="V6" s="87"/>
      <c r="W6" s="87"/>
      <c r="X6" s="87"/>
      <c r="Y6" s="87"/>
      <c r="Z6" s="93"/>
      <c r="AA6" s="90"/>
      <c r="AB6" s="91">
        <f t="shared" si="0"/>
        <v>0</v>
      </c>
      <c r="AC6" s="335"/>
    </row>
    <row r="7" spans="3:29">
      <c r="C7" s="103" t="s">
        <v>29</v>
      </c>
      <c r="D7" s="338" t="s">
        <v>30</v>
      </c>
      <c r="E7" s="339" t="s">
        <v>232</v>
      </c>
      <c r="F7" s="199"/>
      <c r="G7" s="200"/>
      <c r="H7" s="200"/>
      <c r="I7" s="201"/>
      <c r="J7" s="196">
        <v>1</v>
      </c>
      <c r="K7" s="197">
        <v>2</v>
      </c>
      <c r="L7" s="197">
        <v>4</v>
      </c>
      <c r="M7" s="250">
        <v>5</v>
      </c>
      <c r="N7" s="166"/>
      <c r="O7" s="122" t="s">
        <v>385</v>
      </c>
      <c r="P7" s="88"/>
      <c r="Q7" s="88"/>
      <c r="R7" s="88">
        <v>3</v>
      </c>
      <c r="S7" s="88">
        <v>1</v>
      </c>
      <c r="T7" s="114"/>
      <c r="U7" s="88">
        <v>1</v>
      </c>
      <c r="V7" s="88">
        <v>2</v>
      </c>
      <c r="W7" s="88"/>
      <c r="X7" s="88"/>
      <c r="Y7" s="88"/>
      <c r="Z7" s="89"/>
      <c r="AA7" s="90">
        <v>1</v>
      </c>
      <c r="AB7" s="335"/>
      <c r="AC7" s="91">
        <f t="shared" ref="AC7:AC8" si="1">$U7+$V7+$W7+$X7+$Y7</f>
        <v>3</v>
      </c>
    </row>
    <row r="8" spans="3:29">
      <c r="C8" s="104"/>
      <c r="D8" s="172" t="s">
        <v>31</v>
      </c>
      <c r="E8" s="173" t="s">
        <v>228</v>
      </c>
      <c r="F8" s="202"/>
      <c r="G8" s="203"/>
      <c r="H8" s="203"/>
      <c r="I8" s="204"/>
      <c r="J8" s="205">
        <v>1</v>
      </c>
      <c r="K8" s="206">
        <v>2</v>
      </c>
      <c r="L8" s="206">
        <v>4</v>
      </c>
      <c r="M8" s="251">
        <v>5</v>
      </c>
      <c r="N8" s="166"/>
      <c r="O8" s="120"/>
      <c r="P8" s="90"/>
      <c r="Q8" s="90"/>
      <c r="R8" s="90"/>
      <c r="S8" s="90"/>
      <c r="T8" s="114"/>
      <c r="U8" s="90"/>
      <c r="V8" s="90"/>
      <c r="W8" s="90"/>
      <c r="X8" s="90"/>
      <c r="Y8" s="90"/>
      <c r="Z8" s="92"/>
      <c r="AA8" s="90"/>
      <c r="AB8" s="335"/>
      <c r="AC8" s="91">
        <f t="shared" si="1"/>
        <v>0</v>
      </c>
    </row>
    <row r="9" spans="3:29">
      <c r="C9" s="104"/>
      <c r="D9" s="172" t="s">
        <v>32</v>
      </c>
      <c r="E9" s="173" t="s">
        <v>238</v>
      </c>
      <c r="F9" s="205">
        <v>1</v>
      </c>
      <c r="G9" s="206">
        <v>2</v>
      </c>
      <c r="H9" s="206">
        <v>3</v>
      </c>
      <c r="I9" s="251">
        <v>5</v>
      </c>
      <c r="J9" s="202"/>
      <c r="K9" s="203"/>
      <c r="L9" s="203"/>
      <c r="M9" s="215"/>
      <c r="N9" s="166"/>
      <c r="O9" s="120"/>
      <c r="P9" s="90"/>
      <c r="Q9" s="90"/>
      <c r="R9" s="90"/>
      <c r="S9" s="90"/>
      <c r="T9" s="114"/>
      <c r="U9" s="90"/>
      <c r="V9" s="90"/>
      <c r="W9" s="90"/>
      <c r="X9" s="90"/>
      <c r="Y9" s="90"/>
      <c r="Z9" s="92"/>
      <c r="AA9" s="90"/>
      <c r="AB9" s="91">
        <f t="shared" ref="AB9:AB10" si="2">$U9+$V9+$W9+$X9+$Y9</f>
        <v>0</v>
      </c>
      <c r="AC9" s="335"/>
    </row>
    <row r="10" spans="3:29">
      <c r="C10" s="104"/>
      <c r="D10" s="172" t="s">
        <v>33</v>
      </c>
      <c r="E10" s="173" t="s">
        <v>219</v>
      </c>
      <c r="F10" s="205">
        <v>1</v>
      </c>
      <c r="G10" s="206">
        <v>2</v>
      </c>
      <c r="H10" s="206">
        <v>3</v>
      </c>
      <c r="I10" s="251">
        <v>5</v>
      </c>
      <c r="J10" s="202"/>
      <c r="K10" s="203"/>
      <c r="L10" s="203"/>
      <c r="M10" s="204"/>
      <c r="N10" s="166"/>
      <c r="O10" s="123"/>
      <c r="P10" s="90"/>
      <c r="Q10" s="90"/>
      <c r="R10" s="90"/>
      <c r="S10" s="90"/>
      <c r="T10" s="114"/>
      <c r="U10" s="90"/>
      <c r="V10" s="90"/>
      <c r="W10" s="90"/>
      <c r="X10" s="90"/>
      <c r="Y10" s="90"/>
      <c r="Z10" s="92"/>
      <c r="AA10" s="90"/>
      <c r="AB10" s="91">
        <f t="shared" si="2"/>
        <v>0</v>
      </c>
      <c r="AC10" s="335"/>
    </row>
    <row r="11" spans="3:29" ht="13.5" thickBot="1">
      <c r="C11" s="105"/>
      <c r="D11" s="174" t="s">
        <v>34</v>
      </c>
      <c r="E11" s="175" t="s">
        <v>224</v>
      </c>
      <c r="F11" s="212"/>
      <c r="G11" s="213"/>
      <c r="H11" s="213"/>
      <c r="I11" s="214"/>
      <c r="J11" s="209">
        <v>1</v>
      </c>
      <c r="K11" s="210">
        <v>3</v>
      </c>
      <c r="L11" s="210">
        <v>4</v>
      </c>
      <c r="M11" s="252">
        <v>5</v>
      </c>
      <c r="N11" s="166"/>
      <c r="O11" s="124"/>
      <c r="P11" s="87"/>
      <c r="Q11" s="87"/>
      <c r="R11" s="87"/>
      <c r="S11" s="87"/>
      <c r="T11" s="113"/>
      <c r="U11" s="87"/>
      <c r="V11" s="87"/>
      <c r="W11" s="87"/>
      <c r="X11" s="87"/>
      <c r="Y11" s="87"/>
      <c r="Z11" s="93"/>
      <c r="AA11" s="90"/>
      <c r="AB11" s="335"/>
      <c r="AC11" s="91">
        <f t="shared" ref="AC11:AC12" si="3">$U11+$V11+$W11+$X11+$Y11</f>
        <v>0</v>
      </c>
    </row>
    <row r="12" spans="3:29">
      <c r="C12" s="106" t="s">
        <v>35</v>
      </c>
      <c r="D12" s="340" t="s">
        <v>36</v>
      </c>
      <c r="E12" s="341" t="s">
        <v>246</v>
      </c>
      <c r="F12" s="199"/>
      <c r="G12" s="200"/>
      <c r="H12" s="200"/>
      <c r="I12" s="201"/>
      <c r="J12" s="196">
        <v>1</v>
      </c>
      <c r="K12" s="197">
        <v>2</v>
      </c>
      <c r="L12" s="197">
        <v>4</v>
      </c>
      <c r="M12" s="216"/>
      <c r="N12" s="166"/>
      <c r="O12" s="122" t="s">
        <v>387</v>
      </c>
      <c r="P12" s="88"/>
      <c r="Q12" s="88"/>
      <c r="R12" s="88">
        <v>2</v>
      </c>
      <c r="S12" s="88">
        <v>1</v>
      </c>
      <c r="T12" s="114"/>
      <c r="U12" s="88">
        <v>1</v>
      </c>
      <c r="V12" s="88"/>
      <c r="W12" s="88">
        <v>1</v>
      </c>
      <c r="X12" s="88">
        <v>1</v>
      </c>
      <c r="Y12" s="88"/>
      <c r="Z12" s="89"/>
      <c r="AA12" s="90">
        <v>1</v>
      </c>
      <c r="AB12" s="335"/>
      <c r="AC12" s="91">
        <f t="shared" si="3"/>
        <v>3</v>
      </c>
    </row>
    <row r="13" spans="3:29">
      <c r="C13" s="104" t="s">
        <v>37</v>
      </c>
      <c r="D13" s="172" t="s">
        <v>38</v>
      </c>
      <c r="E13" s="173" t="s">
        <v>242</v>
      </c>
      <c r="F13" s="205">
        <v>1</v>
      </c>
      <c r="G13" s="206">
        <v>2</v>
      </c>
      <c r="H13" s="206">
        <v>4</v>
      </c>
      <c r="I13" s="204"/>
      <c r="J13" s="217"/>
      <c r="K13" s="218"/>
      <c r="L13" s="218"/>
      <c r="M13" s="219"/>
      <c r="N13" s="166"/>
      <c r="O13" s="120"/>
      <c r="P13" s="90"/>
      <c r="Q13" s="90"/>
      <c r="R13" s="90"/>
      <c r="S13" s="90"/>
      <c r="T13" s="114"/>
      <c r="U13" s="90"/>
      <c r="V13" s="90"/>
      <c r="W13" s="90"/>
      <c r="X13" s="90"/>
      <c r="Y13" s="90"/>
      <c r="Z13" s="92"/>
      <c r="AA13" s="90"/>
      <c r="AB13" s="91">
        <f>$U13+$V13+$W13+$X13+$Y13</f>
        <v>0</v>
      </c>
      <c r="AC13" s="335"/>
    </row>
    <row r="14" spans="3:29">
      <c r="C14" s="104" t="s">
        <v>37</v>
      </c>
      <c r="D14" s="336" t="s">
        <v>39</v>
      </c>
      <c r="E14" s="337" t="s">
        <v>241</v>
      </c>
      <c r="F14" s="202"/>
      <c r="G14" s="203"/>
      <c r="H14" s="203"/>
      <c r="I14" s="204"/>
      <c r="J14" s="205">
        <v>1</v>
      </c>
      <c r="K14" s="206">
        <v>3</v>
      </c>
      <c r="L14" s="206">
        <v>4</v>
      </c>
      <c r="M14" s="215"/>
      <c r="N14" s="166"/>
      <c r="O14" s="120" t="s">
        <v>388</v>
      </c>
      <c r="P14" s="90"/>
      <c r="Q14" s="90"/>
      <c r="R14" s="90">
        <v>2</v>
      </c>
      <c r="S14" s="90">
        <v>1</v>
      </c>
      <c r="T14" s="114"/>
      <c r="U14" s="90">
        <v>1</v>
      </c>
      <c r="V14" s="90">
        <v>1</v>
      </c>
      <c r="W14" s="90">
        <v>3</v>
      </c>
      <c r="X14" s="90">
        <v>1</v>
      </c>
      <c r="Y14" s="90">
        <v>1</v>
      </c>
      <c r="Z14" s="92"/>
      <c r="AA14" s="90">
        <v>1</v>
      </c>
      <c r="AB14" s="335"/>
      <c r="AC14" s="91">
        <f>$U14+$V14+$W14+$X14+$Y14</f>
        <v>7</v>
      </c>
    </row>
    <row r="15" spans="3:29">
      <c r="C15" s="104" t="s">
        <v>37</v>
      </c>
      <c r="D15" s="172" t="s">
        <v>40</v>
      </c>
      <c r="E15" s="173" t="s">
        <v>218</v>
      </c>
      <c r="F15" s="205">
        <v>1</v>
      </c>
      <c r="G15" s="206">
        <v>2</v>
      </c>
      <c r="H15" s="206">
        <v>4</v>
      </c>
      <c r="I15" s="204"/>
      <c r="J15" s="202"/>
      <c r="K15" s="203"/>
      <c r="L15" s="203"/>
      <c r="M15" s="215"/>
      <c r="N15" s="166"/>
      <c r="O15" s="120"/>
      <c r="P15" s="90"/>
      <c r="Q15" s="90"/>
      <c r="R15" s="90"/>
      <c r="S15" s="90"/>
      <c r="T15" s="114"/>
      <c r="U15" s="90"/>
      <c r="V15" s="90"/>
      <c r="W15" s="90"/>
      <c r="X15" s="90"/>
      <c r="Y15" s="90"/>
      <c r="Z15" s="92"/>
      <c r="AA15" s="90"/>
      <c r="AB15" s="91">
        <f>$U15+$V15+$W15+$X15+$Y15</f>
        <v>0</v>
      </c>
      <c r="AC15" s="335"/>
    </row>
    <row r="16" spans="3:29">
      <c r="C16" s="104" t="s">
        <v>37</v>
      </c>
      <c r="D16" s="336" t="s">
        <v>42</v>
      </c>
      <c r="E16" s="337" t="s">
        <v>251</v>
      </c>
      <c r="F16" s="202"/>
      <c r="G16" s="203"/>
      <c r="H16" s="203"/>
      <c r="I16" s="204"/>
      <c r="J16" s="205">
        <v>3</v>
      </c>
      <c r="K16" s="206">
        <v>4</v>
      </c>
      <c r="L16" s="255">
        <v>5</v>
      </c>
      <c r="M16" s="215"/>
      <c r="N16" s="166"/>
      <c r="O16" s="120" t="s">
        <v>389</v>
      </c>
      <c r="P16" s="90"/>
      <c r="Q16" s="90"/>
      <c r="R16" s="90">
        <v>3</v>
      </c>
      <c r="S16" s="90">
        <v>0</v>
      </c>
      <c r="T16" s="114"/>
      <c r="U16" s="90">
        <v>1</v>
      </c>
      <c r="V16" s="90">
        <v>1</v>
      </c>
      <c r="W16" s="90">
        <v>2</v>
      </c>
      <c r="X16" s="90">
        <v>1</v>
      </c>
      <c r="Y16" s="90">
        <v>1</v>
      </c>
      <c r="Z16" s="92"/>
      <c r="AA16" s="90">
        <v>1</v>
      </c>
      <c r="AB16" s="335"/>
      <c r="AC16" s="91">
        <f>$U16+$V16+$W16+$X16+$Y16</f>
        <v>6</v>
      </c>
    </row>
    <row r="17" spans="3:29">
      <c r="C17" s="104" t="s">
        <v>37</v>
      </c>
      <c r="D17" s="172" t="s">
        <v>43</v>
      </c>
      <c r="E17" s="173" t="s">
        <v>245</v>
      </c>
      <c r="F17" s="205">
        <v>1</v>
      </c>
      <c r="G17" s="206">
        <v>2</v>
      </c>
      <c r="H17" s="206">
        <v>3</v>
      </c>
      <c r="I17" s="204"/>
      <c r="J17" s="202"/>
      <c r="K17" s="203"/>
      <c r="L17" s="203"/>
      <c r="M17" s="215"/>
      <c r="N17" s="166"/>
      <c r="O17" s="120"/>
      <c r="P17" s="90"/>
      <c r="Q17" s="90"/>
      <c r="R17" s="90"/>
      <c r="S17" s="90"/>
      <c r="T17" s="114"/>
      <c r="U17" s="90"/>
      <c r="V17" s="90"/>
      <c r="W17" s="90"/>
      <c r="X17" s="90"/>
      <c r="Y17" s="90"/>
      <c r="Z17" s="92"/>
      <c r="AA17" s="90"/>
      <c r="AB17" s="91">
        <f>$U17+$V17+$W17+$X17+$Y17</f>
        <v>0</v>
      </c>
      <c r="AC17" s="335"/>
    </row>
    <row r="18" spans="3:29" ht="13.5" thickBot="1">
      <c r="C18" s="105" t="s">
        <v>37</v>
      </c>
      <c r="D18" s="342" t="s">
        <v>44</v>
      </c>
      <c r="E18" s="343" t="s">
        <v>216</v>
      </c>
      <c r="F18" s="212"/>
      <c r="G18" s="213"/>
      <c r="H18" s="213"/>
      <c r="I18" s="214"/>
      <c r="J18" s="209">
        <v>1</v>
      </c>
      <c r="K18" s="210">
        <v>3</v>
      </c>
      <c r="L18" s="210">
        <v>4</v>
      </c>
      <c r="M18" s="220"/>
      <c r="N18" s="166"/>
      <c r="O18" s="121" t="s">
        <v>391</v>
      </c>
      <c r="P18" s="87"/>
      <c r="Q18" s="87"/>
      <c r="R18" s="87">
        <v>2</v>
      </c>
      <c r="S18" s="87">
        <v>1</v>
      </c>
      <c r="T18" s="113"/>
      <c r="U18" s="87"/>
      <c r="V18" s="87">
        <v>1</v>
      </c>
      <c r="W18" s="87">
        <v>1</v>
      </c>
      <c r="X18" s="87"/>
      <c r="Y18" s="87">
        <v>1</v>
      </c>
      <c r="Z18" s="93"/>
      <c r="AA18" s="90">
        <v>1</v>
      </c>
      <c r="AB18" s="335"/>
      <c r="AC18" s="91">
        <f t="shared" ref="AC18:AC19" si="4">$U18+$V18+$W18+$X18+$Y18</f>
        <v>3</v>
      </c>
    </row>
    <row r="19" spans="3:29">
      <c r="C19" s="103" t="s">
        <v>45</v>
      </c>
      <c r="D19" s="338" t="s">
        <v>46</v>
      </c>
      <c r="E19" s="339" t="s">
        <v>223</v>
      </c>
      <c r="F19" s="199"/>
      <c r="G19" s="200"/>
      <c r="H19" s="200"/>
      <c r="I19" s="201"/>
      <c r="J19" s="196">
        <v>1</v>
      </c>
      <c r="K19" s="197">
        <v>3</v>
      </c>
      <c r="L19" s="197">
        <v>4</v>
      </c>
      <c r="M19" s="250">
        <v>5</v>
      </c>
      <c r="N19" s="166"/>
      <c r="O19" s="122"/>
      <c r="P19" s="88"/>
      <c r="Q19" s="88"/>
      <c r="R19" s="88"/>
      <c r="S19" s="88"/>
      <c r="T19" s="114"/>
      <c r="U19" s="88"/>
      <c r="V19" s="88"/>
      <c r="W19" s="88"/>
      <c r="X19" s="88"/>
      <c r="Y19" s="88"/>
      <c r="Z19" s="89"/>
      <c r="AA19" s="90"/>
      <c r="AB19" s="335"/>
      <c r="AC19" s="91">
        <f t="shared" si="4"/>
        <v>0</v>
      </c>
    </row>
    <row r="20" spans="3:29">
      <c r="C20" s="104"/>
      <c r="D20" s="172" t="s">
        <v>47</v>
      </c>
      <c r="E20" s="173" t="s">
        <v>226</v>
      </c>
      <c r="F20" s="205">
        <v>1</v>
      </c>
      <c r="G20" s="206">
        <v>2</v>
      </c>
      <c r="H20" s="206">
        <v>3</v>
      </c>
      <c r="I20" s="251">
        <v>5</v>
      </c>
      <c r="J20" s="202"/>
      <c r="K20" s="203"/>
      <c r="L20" s="203"/>
      <c r="M20" s="215"/>
      <c r="N20" s="166"/>
      <c r="O20" s="122"/>
      <c r="P20" s="90"/>
      <c r="Q20" s="90"/>
      <c r="R20" s="90"/>
      <c r="S20" s="90"/>
      <c r="T20" s="114"/>
      <c r="U20" s="90"/>
      <c r="V20" s="90"/>
      <c r="W20" s="90"/>
      <c r="X20" s="90"/>
      <c r="Y20" s="90"/>
      <c r="Z20" s="92"/>
      <c r="AA20" s="90"/>
      <c r="AB20" s="91">
        <f>$U20+$V20+$W20+$X20+$Y20</f>
        <v>0</v>
      </c>
      <c r="AC20" s="335"/>
    </row>
    <row r="21" spans="3:29">
      <c r="C21" s="104" t="s">
        <v>37</v>
      </c>
      <c r="D21" s="172" t="s">
        <v>48</v>
      </c>
      <c r="E21" s="173" t="s">
        <v>244</v>
      </c>
      <c r="F21" s="202"/>
      <c r="G21" s="203"/>
      <c r="H21" s="203"/>
      <c r="I21" s="204"/>
      <c r="J21" s="205">
        <v>3</v>
      </c>
      <c r="K21" s="206">
        <v>4</v>
      </c>
      <c r="L21" s="249">
        <v>6</v>
      </c>
      <c r="M21" s="215"/>
      <c r="N21" s="166"/>
      <c r="O21" s="120"/>
      <c r="P21" s="90"/>
      <c r="Q21" s="90"/>
      <c r="R21" s="90"/>
      <c r="S21" s="90"/>
      <c r="T21" s="114"/>
      <c r="U21" s="90"/>
      <c r="V21" s="90"/>
      <c r="W21" s="90"/>
      <c r="X21" s="90"/>
      <c r="Y21" s="90"/>
      <c r="Z21" s="92"/>
      <c r="AA21" s="90"/>
      <c r="AB21" s="335"/>
      <c r="AC21" s="91">
        <f>$U21+$V21+$W21+$X21+$Y21</f>
        <v>0</v>
      </c>
    </row>
    <row r="22" spans="3:29">
      <c r="C22" s="104" t="s">
        <v>37</v>
      </c>
      <c r="D22" s="172" t="s">
        <v>49</v>
      </c>
      <c r="E22" s="173" t="s">
        <v>235</v>
      </c>
      <c r="F22" s="205">
        <v>1</v>
      </c>
      <c r="G22" s="206">
        <v>2</v>
      </c>
      <c r="H22" s="206">
        <v>4</v>
      </c>
      <c r="I22" s="204"/>
      <c r="J22" s="202"/>
      <c r="K22" s="203"/>
      <c r="L22" s="203"/>
      <c r="M22" s="215"/>
      <c r="N22" s="166"/>
      <c r="O22" s="120"/>
      <c r="P22" s="90"/>
      <c r="Q22" s="90"/>
      <c r="R22" s="90"/>
      <c r="S22" s="90"/>
      <c r="T22" s="114"/>
      <c r="U22" s="90"/>
      <c r="V22" s="90"/>
      <c r="W22" s="90"/>
      <c r="X22" s="90"/>
      <c r="Y22" s="90"/>
      <c r="Z22" s="92"/>
      <c r="AA22" s="90"/>
      <c r="AB22" s="91">
        <f t="shared" ref="AB22:AB23" si="5">$U22+$V22+$W22+$X22+$Y22</f>
        <v>0</v>
      </c>
      <c r="AC22" s="335"/>
    </row>
    <row r="23" spans="3:29">
      <c r="C23" s="104" t="s">
        <v>37</v>
      </c>
      <c r="D23" s="172" t="s">
        <v>50</v>
      </c>
      <c r="E23" s="173" t="s">
        <v>253</v>
      </c>
      <c r="F23" s="205">
        <v>1</v>
      </c>
      <c r="G23" s="206">
        <v>2</v>
      </c>
      <c r="H23" s="206">
        <v>4</v>
      </c>
      <c r="I23" s="204"/>
      <c r="J23" s="202"/>
      <c r="K23" s="203"/>
      <c r="L23" s="203"/>
      <c r="M23" s="215"/>
      <c r="N23" s="166"/>
      <c r="O23" s="120"/>
      <c r="P23" s="90"/>
      <c r="Q23" s="90"/>
      <c r="R23" s="90"/>
      <c r="S23" s="90"/>
      <c r="T23" s="114"/>
      <c r="U23" s="90"/>
      <c r="V23" s="90"/>
      <c r="W23" s="90"/>
      <c r="X23" s="90"/>
      <c r="Y23" s="90"/>
      <c r="Z23" s="92"/>
      <c r="AA23" s="90"/>
      <c r="AB23" s="91">
        <f t="shared" si="5"/>
        <v>0</v>
      </c>
      <c r="AC23" s="335"/>
    </row>
    <row r="24" spans="3:29" ht="13.5" thickBot="1">
      <c r="C24" s="105" t="s">
        <v>37</v>
      </c>
      <c r="D24" s="174" t="s">
        <v>51</v>
      </c>
      <c r="E24" s="175" t="s">
        <v>217</v>
      </c>
      <c r="F24" s="212"/>
      <c r="G24" s="213"/>
      <c r="H24" s="213"/>
      <c r="I24" s="214"/>
      <c r="J24" s="209">
        <v>1</v>
      </c>
      <c r="K24" s="210">
        <v>3</v>
      </c>
      <c r="L24" s="210">
        <v>4</v>
      </c>
      <c r="M24" s="220"/>
      <c r="N24" s="166"/>
      <c r="O24" s="121"/>
      <c r="P24" s="87"/>
      <c r="Q24" s="87"/>
      <c r="R24" s="87"/>
      <c r="S24" s="87"/>
      <c r="T24" s="113"/>
      <c r="U24" s="87"/>
      <c r="V24" s="87"/>
      <c r="W24" s="87"/>
      <c r="X24" s="87"/>
      <c r="Y24" s="87"/>
      <c r="Z24" s="93"/>
      <c r="AA24" s="90"/>
      <c r="AB24" s="335"/>
      <c r="AC24" s="91">
        <f>$U24+$V24+$W24+$X24+$Y24</f>
        <v>0</v>
      </c>
    </row>
    <row r="25" spans="3:29" ht="13.5" thickBot="1">
      <c r="C25" s="261" t="s">
        <v>20</v>
      </c>
      <c r="D25" s="262"/>
      <c r="E25" s="262"/>
      <c r="F25" s="299"/>
      <c r="G25" s="299"/>
      <c r="H25" s="299"/>
      <c r="I25" s="299"/>
      <c r="J25" s="299"/>
      <c r="K25" s="299"/>
      <c r="L25" s="299"/>
      <c r="M25" s="300"/>
      <c r="N25" s="166"/>
      <c r="O25" s="125"/>
      <c r="P25" s="94"/>
      <c r="Q25" s="94"/>
      <c r="R25" s="94"/>
      <c r="S25" s="94"/>
      <c r="T25" s="95"/>
      <c r="U25" s="94"/>
      <c r="V25" s="94"/>
      <c r="W25" s="94"/>
      <c r="X25" s="94"/>
      <c r="Y25" s="94"/>
      <c r="Z25" s="96"/>
      <c r="AA25" s="97"/>
      <c r="AB25" s="98"/>
      <c r="AC25" s="98"/>
    </row>
    <row r="26" spans="3:29">
      <c r="C26" s="103" t="s">
        <v>52</v>
      </c>
      <c r="D26" s="170" t="s">
        <v>53</v>
      </c>
      <c r="E26" s="171" t="s">
        <v>227</v>
      </c>
      <c r="F26" s="196">
        <v>1</v>
      </c>
      <c r="G26" s="197">
        <v>2</v>
      </c>
      <c r="H26" s="197">
        <v>3</v>
      </c>
      <c r="I26" s="250">
        <v>5</v>
      </c>
      <c r="J26" s="199"/>
      <c r="K26" s="200"/>
      <c r="L26" s="200"/>
      <c r="M26" s="201"/>
      <c r="N26" s="166"/>
      <c r="O26" s="122"/>
      <c r="P26" s="88"/>
      <c r="Q26" s="88"/>
      <c r="R26" s="88"/>
      <c r="S26" s="88"/>
      <c r="T26" s="114"/>
      <c r="U26" s="88"/>
      <c r="V26" s="88"/>
      <c r="W26" s="88"/>
      <c r="X26" s="88"/>
      <c r="Y26" s="88"/>
      <c r="Z26" s="89"/>
      <c r="AA26" s="90"/>
      <c r="AB26" s="91">
        <f t="shared" ref="AB26:AB27" si="6">$U26+$V26+$W26+$X26+$Y26</f>
        <v>0</v>
      </c>
      <c r="AC26" s="335"/>
    </row>
    <row r="27" spans="3:29">
      <c r="C27" s="107"/>
      <c r="D27" s="172" t="s">
        <v>54</v>
      </c>
      <c r="E27" s="173" t="s">
        <v>226</v>
      </c>
      <c r="F27" s="205">
        <v>1</v>
      </c>
      <c r="G27" s="206">
        <v>2</v>
      </c>
      <c r="H27" s="206">
        <v>3</v>
      </c>
      <c r="I27" s="251">
        <v>5</v>
      </c>
      <c r="J27" s="202"/>
      <c r="K27" s="203"/>
      <c r="L27" s="203"/>
      <c r="M27" s="204"/>
      <c r="N27" s="166"/>
      <c r="O27" s="120"/>
      <c r="P27" s="90"/>
      <c r="Q27" s="90"/>
      <c r="R27" s="90"/>
      <c r="S27" s="90"/>
      <c r="T27" s="114"/>
      <c r="U27" s="90"/>
      <c r="V27" s="90"/>
      <c r="W27" s="90"/>
      <c r="X27" s="90"/>
      <c r="Y27" s="90"/>
      <c r="Z27" s="92"/>
      <c r="AA27" s="90"/>
      <c r="AB27" s="91">
        <f t="shared" si="6"/>
        <v>0</v>
      </c>
      <c r="AC27" s="335"/>
    </row>
    <row r="28" spans="3:29">
      <c r="C28" s="107"/>
      <c r="D28" s="172" t="s">
        <v>55</v>
      </c>
      <c r="E28" s="173" t="s">
        <v>243</v>
      </c>
      <c r="F28" s="202"/>
      <c r="G28" s="203"/>
      <c r="H28" s="203"/>
      <c r="I28" s="204"/>
      <c r="J28" s="205">
        <v>1</v>
      </c>
      <c r="K28" s="206">
        <v>3</v>
      </c>
      <c r="L28" s="206">
        <v>4</v>
      </c>
      <c r="M28" s="251">
        <v>5</v>
      </c>
      <c r="N28" s="167"/>
      <c r="O28" s="120"/>
      <c r="P28" s="90"/>
      <c r="Q28" s="90"/>
      <c r="R28" s="90"/>
      <c r="S28" s="90"/>
      <c r="T28" s="114"/>
      <c r="U28" s="90"/>
      <c r="V28" s="90"/>
      <c r="W28" s="90"/>
      <c r="X28" s="90"/>
      <c r="Y28" s="90"/>
      <c r="Z28" s="92"/>
      <c r="AA28" s="90"/>
      <c r="AB28" s="335"/>
      <c r="AC28" s="91">
        <f t="shared" ref="AC28:AC29" si="7">$U28+$V28+$W28+$X28+$Y28</f>
        <v>0</v>
      </c>
    </row>
    <row r="29" spans="3:29">
      <c r="C29" s="104"/>
      <c r="D29" s="172" t="s">
        <v>56</v>
      </c>
      <c r="E29" s="173" t="s">
        <v>248</v>
      </c>
      <c r="F29" s="202"/>
      <c r="G29" s="203"/>
      <c r="H29" s="203"/>
      <c r="I29" s="204"/>
      <c r="J29" s="205">
        <v>1</v>
      </c>
      <c r="K29" s="206">
        <v>3</v>
      </c>
      <c r="L29" s="206">
        <v>4</v>
      </c>
      <c r="M29" s="251">
        <v>5</v>
      </c>
      <c r="N29" s="168"/>
      <c r="O29" s="120"/>
      <c r="P29" s="90"/>
      <c r="Q29" s="90"/>
      <c r="R29" s="90"/>
      <c r="S29" s="90"/>
      <c r="T29" s="114"/>
      <c r="U29" s="90"/>
      <c r="V29" s="90"/>
      <c r="W29" s="90"/>
      <c r="X29" s="90"/>
      <c r="Y29" s="90"/>
      <c r="Z29" s="92"/>
      <c r="AA29" s="90"/>
      <c r="AB29" s="335"/>
      <c r="AC29" s="91">
        <f t="shared" si="7"/>
        <v>0</v>
      </c>
    </row>
    <row r="30" spans="3:29" ht="13.5" thickBot="1">
      <c r="C30" s="108"/>
      <c r="D30" s="174" t="s">
        <v>57</v>
      </c>
      <c r="E30" s="175" t="s">
        <v>233</v>
      </c>
      <c r="F30" s="209">
        <v>1</v>
      </c>
      <c r="G30" s="210">
        <v>2</v>
      </c>
      <c r="H30" s="210">
        <v>3</v>
      </c>
      <c r="I30" s="252">
        <v>5</v>
      </c>
      <c r="J30" s="212"/>
      <c r="K30" s="213"/>
      <c r="L30" s="213"/>
      <c r="M30" s="220"/>
      <c r="N30" s="168"/>
      <c r="O30" s="121"/>
      <c r="P30" s="87"/>
      <c r="Q30" s="87"/>
      <c r="R30" s="87"/>
      <c r="S30" s="87"/>
      <c r="T30" s="113"/>
      <c r="U30" s="87"/>
      <c r="V30" s="87"/>
      <c r="W30" s="87"/>
      <c r="X30" s="87"/>
      <c r="Y30" s="87"/>
      <c r="Z30" s="93"/>
      <c r="AA30" s="90"/>
      <c r="AB30" s="91">
        <f>$U30+$V30+$W30+$X30+$Y30</f>
        <v>0</v>
      </c>
      <c r="AC30" s="335"/>
    </row>
    <row r="31" spans="3:29">
      <c r="C31" s="103" t="s">
        <v>58</v>
      </c>
      <c r="D31" s="170" t="s">
        <v>59</v>
      </c>
      <c r="E31" s="171" t="s">
        <v>239</v>
      </c>
      <c r="F31" s="196">
        <v>1</v>
      </c>
      <c r="G31" s="197">
        <v>2</v>
      </c>
      <c r="H31" s="197">
        <v>3</v>
      </c>
      <c r="I31" s="250">
        <v>5</v>
      </c>
      <c r="J31" s="199"/>
      <c r="K31" s="200"/>
      <c r="L31" s="200"/>
      <c r="M31" s="216"/>
      <c r="N31" s="168"/>
      <c r="O31" s="122"/>
      <c r="P31" s="88"/>
      <c r="Q31" s="88"/>
      <c r="R31" s="88"/>
      <c r="S31" s="88"/>
      <c r="T31" s="114"/>
      <c r="U31" s="88"/>
      <c r="V31" s="88"/>
      <c r="W31" s="88"/>
      <c r="X31" s="88"/>
      <c r="Y31" s="88"/>
      <c r="Z31" s="89"/>
      <c r="AA31" s="90"/>
      <c r="AB31" s="91">
        <f>$U31+$V31+$W31+$X31+$Y31</f>
        <v>0</v>
      </c>
      <c r="AC31" s="335"/>
    </row>
    <row r="32" spans="3:29">
      <c r="C32" s="104"/>
      <c r="D32" s="172" t="s">
        <v>60</v>
      </c>
      <c r="E32" s="173" t="s">
        <v>228</v>
      </c>
      <c r="F32" s="217"/>
      <c r="G32" s="221"/>
      <c r="H32" s="221"/>
      <c r="I32" s="222"/>
      <c r="J32" s="205">
        <v>3</v>
      </c>
      <c r="K32" s="206">
        <v>2</v>
      </c>
      <c r="L32" s="206">
        <v>4</v>
      </c>
      <c r="M32" s="251">
        <v>5</v>
      </c>
      <c r="N32" s="167"/>
      <c r="O32" s="120"/>
      <c r="P32" s="90"/>
      <c r="Q32" s="90"/>
      <c r="R32" s="90"/>
      <c r="S32" s="90"/>
      <c r="T32" s="114"/>
      <c r="U32" s="90"/>
      <c r="V32" s="90"/>
      <c r="W32" s="90"/>
      <c r="X32" s="90"/>
      <c r="Z32" s="92"/>
      <c r="AA32" s="90"/>
      <c r="AB32" s="335"/>
      <c r="AC32" s="91">
        <f>$U32+$V32+$W32+$X32+$Y32</f>
        <v>0</v>
      </c>
    </row>
    <row r="33" spans="3:29">
      <c r="C33" s="104" t="s">
        <v>37</v>
      </c>
      <c r="D33" s="172" t="s">
        <v>61</v>
      </c>
      <c r="E33" s="173" t="s">
        <v>229</v>
      </c>
      <c r="F33" s="205">
        <v>1</v>
      </c>
      <c r="G33" s="206">
        <v>2</v>
      </c>
      <c r="H33" s="206">
        <v>4</v>
      </c>
      <c r="I33" s="204"/>
      <c r="J33" s="202"/>
      <c r="K33" s="203"/>
      <c r="L33" s="203"/>
      <c r="M33" s="215"/>
      <c r="N33" s="166"/>
      <c r="O33" s="120"/>
      <c r="P33" s="90"/>
      <c r="Q33" s="90"/>
      <c r="R33" s="90"/>
      <c r="S33" s="90"/>
      <c r="T33" s="114"/>
      <c r="U33" s="90"/>
      <c r="V33" s="90"/>
      <c r="W33" s="90"/>
      <c r="X33" s="90"/>
      <c r="Y33" s="90"/>
      <c r="Z33" s="92"/>
      <c r="AA33" s="90"/>
      <c r="AB33" s="91">
        <f>$U33+$V33+$W33+$X33+$Y33</f>
        <v>0</v>
      </c>
      <c r="AC33" s="335"/>
    </row>
    <row r="34" spans="3:29">
      <c r="C34" s="104" t="s">
        <v>37</v>
      </c>
      <c r="D34" s="172" t="s">
        <v>62</v>
      </c>
      <c r="E34" s="173" t="s">
        <v>240</v>
      </c>
      <c r="F34" s="202"/>
      <c r="G34" s="203"/>
      <c r="H34" s="203"/>
      <c r="I34" s="223"/>
      <c r="J34" s="205">
        <v>3</v>
      </c>
      <c r="K34" s="206">
        <v>4</v>
      </c>
      <c r="L34" s="249">
        <v>6</v>
      </c>
      <c r="M34" s="215"/>
      <c r="N34" s="166"/>
      <c r="O34" s="120"/>
      <c r="P34" s="90"/>
      <c r="Q34" s="90"/>
      <c r="R34" s="90"/>
      <c r="S34" s="90"/>
      <c r="T34" s="114"/>
      <c r="U34" s="90"/>
      <c r="V34" s="90"/>
      <c r="W34" s="90"/>
      <c r="X34" s="90"/>
      <c r="Y34" s="90"/>
      <c r="Z34" s="92"/>
      <c r="AA34" s="90"/>
      <c r="AB34" s="335"/>
      <c r="AC34" s="91">
        <f t="shared" ref="AC34:AC35" si="8">$U34+$V34+$W34+$X34+$Y34</f>
        <v>0</v>
      </c>
    </row>
    <row r="35" spans="3:29">
      <c r="C35" s="104" t="s">
        <v>37</v>
      </c>
      <c r="D35" s="172" t="s">
        <v>63</v>
      </c>
      <c r="E35" s="173" t="s">
        <v>222</v>
      </c>
      <c r="F35" s="202"/>
      <c r="G35" s="203"/>
      <c r="H35" s="203"/>
      <c r="I35" s="223"/>
      <c r="J35" s="224">
        <v>3</v>
      </c>
      <c r="K35" s="225">
        <v>4</v>
      </c>
      <c r="L35" s="255">
        <v>5</v>
      </c>
      <c r="M35" s="215"/>
      <c r="N35" s="166"/>
      <c r="O35" s="120"/>
      <c r="P35" s="90"/>
      <c r="Q35" s="90"/>
      <c r="R35" s="90"/>
      <c r="S35" s="90"/>
      <c r="T35" s="114"/>
      <c r="U35" s="90"/>
      <c r="V35" s="90"/>
      <c r="W35" s="90"/>
      <c r="X35" s="90"/>
      <c r="Y35" s="90"/>
      <c r="Z35" s="92"/>
      <c r="AA35" s="90"/>
      <c r="AB35" s="335"/>
      <c r="AC35" s="91">
        <f t="shared" si="8"/>
        <v>0</v>
      </c>
    </row>
    <row r="36" spans="3:29" ht="13.5" thickBot="1">
      <c r="C36" s="109" t="s">
        <v>37</v>
      </c>
      <c r="D36" s="176" t="s">
        <v>64</v>
      </c>
      <c r="E36" s="177" t="s">
        <v>249</v>
      </c>
      <c r="F36" s="209">
        <v>1</v>
      </c>
      <c r="G36" s="210">
        <v>2</v>
      </c>
      <c r="H36" s="210">
        <v>4</v>
      </c>
      <c r="I36" s="226"/>
      <c r="J36" s="212"/>
      <c r="K36" s="213"/>
      <c r="L36" s="213"/>
      <c r="M36" s="220"/>
      <c r="N36" s="166"/>
      <c r="O36" s="121"/>
      <c r="P36" s="87"/>
      <c r="Q36" s="87"/>
      <c r="R36" s="87"/>
      <c r="S36" s="87"/>
      <c r="T36" s="113"/>
      <c r="U36" s="87"/>
      <c r="V36" s="87"/>
      <c r="W36" s="87"/>
      <c r="X36" s="87"/>
      <c r="Y36" s="87"/>
      <c r="Z36" s="93"/>
      <c r="AA36" s="90"/>
      <c r="AB36" s="91">
        <f t="shared" ref="AB35:AB36" si="9">$U36+$V36+$W36+$X36+$Y36</f>
        <v>0</v>
      </c>
      <c r="AC36" s="335"/>
    </row>
    <row r="37" spans="3:29">
      <c r="C37" s="103" t="s">
        <v>65</v>
      </c>
      <c r="D37" s="170" t="s">
        <v>66</v>
      </c>
      <c r="E37" s="171" t="s">
        <v>231</v>
      </c>
      <c r="F37" s="196">
        <v>1</v>
      </c>
      <c r="G37" s="197">
        <v>2</v>
      </c>
      <c r="H37" s="197">
        <v>4</v>
      </c>
      <c r="I37" s="227"/>
      <c r="J37" s="199"/>
      <c r="K37" s="200"/>
      <c r="L37" s="200"/>
      <c r="M37" s="216"/>
      <c r="N37" s="166"/>
      <c r="O37" s="122"/>
      <c r="P37" s="88"/>
      <c r="Q37" s="88"/>
      <c r="R37" s="88"/>
      <c r="S37" s="88"/>
      <c r="T37" s="114"/>
      <c r="U37" s="88"/>
      <c r="V37" s="88"/>
      <c r="W37" s="88"/>
      <c r="X37" s="88"/>
      <c r="Y37" s="88"/>
      <c r="Z37" s="89"/>
      <c r="AA37" s="90"/>
      <c r="AB37" s="91">
        <f>$U37+$V37+$W37+$X37+$Y37</f>
        <v>0</v>
      </c>
      <c r="AC37" s="335"/>
    </row>
    <row r="38" spans="3:29">
      <c r="C38" s="110" t="s">
        <v>37</v>
      </c>
      <c r="D38" s="172" t="s">
        <v>67</v>
      </c>
      <c r="E38" s="173" t="s">
        <v>237</v>
      </c>
      <c r="F38" s="228"/>
      <c r="G38" s="229"/>
      <c r="H38" s="229"/>
      <c r="I38" s="223"/>
      <c r="J38" s="205">
        <v>3</v>
      </c>
      <c r="K38" s="206">
        <v>4</v>
      </c>
      <c r="L38" s="254">
        <v>5</v>
      </c>
      <c r="M38" s="215"/>
      <c r="N38" s="166"/>
      <c r="O38" s="120"/>
      <c r="P38" s="90"/>
      <c r="Q38" s="90"/>
      <c r="R38" s="90"/>
      <c r="S38" s="90"/>
      <c r="T38" s="114"/>
      <c r="U38" s="90"/>
      <c r="V38" s="90"/>
      <c r="W38" s="90"/>
      <c r="X38" s="90"/>
      <c r="Y38" s="90"/>
      <c r="Z38" s="92"/>
      <c r="AA38" s="90"/>
      <c r="AB38" s="335"/>
      <c r="AC38" s="91">
        <f>$U38+$V38+$W38+$X38+$Y38</f>
        <v>0</v>
      </c>
    </row>
    <row r="39" spans="3:29">
      <c r="C39" s="104" t="s">
        <v>37</v>
      </c>
      <c r="D39" s="172" t="s">
        <v>68</v>
      </c>
      <c r="E39" s="173" t="s">
        <v>236</v>
      </c>
      <c r="F39" s="205">
        <v>1</v>
      </c>
      <c r="G39" s="206">
        <v>2</v>
      </c>
      <c r="H39" s="206">
        <v>4</v>
      </c>
      <c r="I39" s="223"/>
      <c r="J39" s="217"/>
      <c r="K39" s="221"/>
      <c r="L39" s="221"/>
      <c r="M39" s="215"/>
      <c r="N39" s="166"/>
      <c r="O39" s="120"/>
      <c r="P39" s="90"/>
      <c r="Q39" s="90"/>
      <c r="R39" s="90"/>
      <c r="S39" s="90"/>
      <c r="T39" s="114"/>
      <c r="U39" s="90"/>
      <c r="V39" s="90"/>
      <c r="W39" s="90"/>
      <c r="X39" s="90"/>
      <c r="Y39" s="90"/>
      <c r="Z39" s="92"/>
      <c r="AA39" s="90"/>
      <c r="AB39" s="91">
        <f t="shared" ref="AB39" si="10">$U39+$V39+$W39+$X39+$Y39</f>
        <v>0</v>
      </c>
      <c r="AC39" s="335"/>
    </row>
    <row r="40" spans="3:29">
      <c r="C40" s="104" t="s">
        <v>37</v>
      </c>
      <c r="D40" s="172" t="s">
        <v>69</v>
      </c>
      <c r="E40" s="173" t="s">
        <v>250</v>
      </c>
      <c r="F40" s="202"/>
      <c r="G40" s="203"/>
      <c r="H40" s="203"/>
      <c r="I40" s="223"/>
      <c r="J40" s="205">
        <v>3</v>
      </c>
      <c r="K40" s="206">
        <v>4</v>
      </c>
      <c r="L40" s="254">
        <v>5</v>
      </c>
      <c r="M40" s="215"/>
      <c r="N40" s="166"/>
      <c r="O40" s="120"/>
      <c r="P40" s="90"/>
      <c r="Q40" s="90"/>
      <c r="R40" s="90"/>
      <c r="S40" s="90"/>
      <c r="T40" s="114"/>
      <c r="U40" s="90"/>
      <c r="V40" s="90"/>
      <c r="W40" s="90"/>
      <c r="X40" s="90"/>
      <c r="Y40" s="90"/>
      <c r="Z40" s="92"/>
      <c r="AA40" s="90"/>
      <c r="AB40" s="335"/>
      <c r="AC40" s="91">
        <f t="shared" ref="AC40:AC41" si="11">$U40+$V40+$W40+$X40+$Y40</f>
        <v>0</v>
      </c>
    </row>
    <row r="41" spans="3:29">
      <c r="C41" s="104" t="s">
        <v>37</v>
      </c>
      <c r="D41" s="172" t="s">
        <v>70</v>
      </c>
      <c r="E41" s="173" t="s">
        <v>230</v>
      </c>
      <c r="F41" s="202"/>
      <c r="G41" s="203"/>
      <c r="H41" s="203"/>
      <c r="I41" s="204"/>
      <c r="J41" s="205">
        <v>1</v>
      </c>
      <c r="K41" s="206">
        <v>3</v>
      </c>
      <c r="L41" s="206">
        <v>4</v>
      </c>
      <c r="M41" s="215"/>
      <c r="N41" s="166"/>
      <c r="O41" s="120"/>
      <c r="P41" s="90"/>
      <c r="Q41" s="90"/>
      <c r="R41" s="90"/>
      <c r="S41" s="90"/>
      <c r="T41" s="114"/>
      <c r="U41" s="90"/>
      <c r="V41" s="90"/>
      <c r="W41" s="90"/>
      <c r="X41" s="90"/>
      <c r="Y41" s="90"/>
      <c r="Z41" s="92"/>
      <c r="AA41" s="90"/>
      <c r="AB41" s="335"/>
      <c r="AC41" s="91">
        <f t="shared" si="11"/>
        <v>0</v>
      </c>
    </row>
    <row r="42" spans="3:29">
      <c r="C42" s="104" t="s">
        <v>37</v>
      </c>
      <c r="D42" s="172" t="s">
        <v>71</v>
      </c>
      <c r="E42" s="173" t="s">
        <v>221</v>
      </c>
      <c r="F42" s="205">
        <v>1</v>
      </c>
      <c r="G42" s="206">
        <v>2</v>
      </c>
      <c r="H42" s="206">
        <v>4</v>
      </c>
      <c r="I42" s="204"/>
      <c r="J42" s="202"/>
      <c r="K42" s="203"/>
      <c r="L42" s="203"/>
      <c r="M42" s="215"/>
      <c r="N42" s="166"/>
      <c r="O42" s="120"/>
      <c r="P42" s="90"/>
      <c r="Q42" s="90"/>
      <c r="R42" s="90"/>
      <c r="S42" s="90"/>
      <c r="T42" s="114"/>
      <c r="U42" s="90"/>
      <c r="V42" s="90"/>
      <c r="W42" s="90"/>
      <c r="X42" s="90"/>
      <c r="Y42" s="90"/>
      <c r="Z42" s="92"/>
      <c r="AB42" s="91">
        <f t="shared" ref="AB42:AB43" si="12">$U42+$V42+$W42+$X42+$Y42</f>
        <v>0</v>
      </c>
      <c r="AC42" s="335"/>
    </row>
    <row r="43" spans="3:29" ht="13.5" thickBot="1">
      <c r="C43" s="105" t="s">
        <v>37</v>
      </c>
      <c r="D43" s="174" t="s">
        <v>72</v>
      </c>
      <c r="E43" s="175" t="s">
        <v>247</v>
      </c>
      <c r="F43" s="209">
        <v>1</v>
      </c>
      <c r="G43" s="210">
        <v>2</v>
      </c>
      <c r="H43" s="210">
        <v>3</v>
      </c>
      <c r="I43" s="214"/>
      <c r="J43" s="212"/>
      <c r="K43" s="213"/>
      <c r="L43" s="213"/>
      <c r="M43" s="220"/>
      <c r="N43" s="166"/>
      <c r="O43" s="121"/>
      <c r="P43" s="87"/>
      <c r="Q43" s="87"/>
      <c r="R43" s="87"/>
      <c r="S43" s="87"/>
      <c r="T43" s="113"/>
      <c r="U43" s="87"/>
      <c r="V43" s="87"/>
      <c r="W43" s="87"/>
      <c r="X43" s="87"/>
      <c r="Y43" s="87"/>
      <c r="Z43" s="93"/>
      <c r="AA43" s="90"/>
      <c r="AB43" s="91">
        <f t="shared" si="12"/>
        <v>0</v>
      </c>
      <c r="AC43" s="335"/>
    </row>
    <row r="44" spans="3:29">
      <c r="C44" s="103" t="s">
        <v>73</v>
      </c>
      <c r="D44" s="170" t="s">
        <v>74</v>
      </c>
      <c r="E44" s="171" t="s">
        <v>234</v>
      </c>
      <c r="F44" s="199"/>
      <c r="G44" s="200"/>
      <c r="H44" s="200"/>
      <c r="I44" s="201"/>
      <c r="J44" s="196">
        <v>3</v>
      </c>
      <c r="K44" s="197">
        <v>2</v>
      </c>
      <c r="L44" s="197">
        <v>4</v>
      </c>
      <c r="M44" s="256">
        <v>5</v>
      </c>
      <c r="N44" s="166"/>
      <c r="O44" s="126"/>
      <c r="P44" s="88"/>
      <c r="Q44" s="88"/>
      <c r="R44" s="88"/>
      <c r="S44" s="88"/>
      <c r="T44" s="114"/>
      <c r="U44" s="88"/>
      <c r="V44" s="88"/>
      <c r="W44" s="88"/>
      <c r="X44" s="88"/>
      <c r="Y44" s="88"/>
      <c r="Z44" s="89"/>
      <c r="AB44" s="335"/>
      <c r="AC44" s="91">
        <f>$U44+$V44+$W44+$X44+$Y44</f>
        <v>0</v>
      </c>
    </row>
    <row r="45" spans="3:29">
      <c r="C45" s="104"/>
      <c r="D45" s="172" t="s">
        <v>75</v>
      </c>
      <c r="E45" s="173" t="s">
        <v>225</v>
      </c>
      <c r="F45" s="205">
        <v>1</v>
      </c>
      <c r="G45" s="206">
        <v>2</v>
      </c>
      <c r="H45" s="206">
        <v>3</v>
      </c>
      <c r="I45" s="251">
        <v>5</v>
      </c>
      <c r="J45" s="202"/>
      <c r="K45" s="203"/>
      <c r="L45" s="203"/>
      <c r="M45" s="204"/>
      <c r="N45" s="167"/>
      <c r="O45" s="120"/>
      <c r="P45" s="90"/>
      <c r="Q45" s="90"/>
      <c r="S45" s="90"/>
      <c r="T45" s="114"/>
      <c r="U45" s="90"/>
      <c r="V45" s="90"/>
      <c r="W45" s="90"/>
      <c r="X45" s="90"/>
      <c r="Y45" s="90"/>
      <c r="Z45" s="92"/>
      <c r="AA45" s="90"/>
      <c r="AB45" s="91">
        <f t="shared" ref="AB45:AB46" si="13">$U45+$V45+$W45+$X45+$Y45</f>
        <v>0</v>
      </c>
      <c r="AC45" s="335"/>
    </row>
    <row r="46" spans="3:29">
      <c r="C46" s="104"/>
      <c r="D46" s="172" t="s">
        <v>76</v>
      </c>
      <c r="E46" s="173" t="s">
        <v>252</v>
      </c>
      <c r="F46" s="231">
        <v>1</v>
      </c>
      <c r="G46" s="232">
        <v>2</v>
      </c>
      <c r="H46" s="232">
        <v>3</v>
      </c>
      <c r="I46" s="257">
        <v>5</v>
      </c>
      <c r="J46" s="202"/>
      <c r="K46" s="203"/>
      <c r="L46" s="203"/>
      <c r="M46" s="204"/>
      <c r="N46" s="167"/>
      <c r="O46" s="120"/>
      <c r="P46" s="90"/>
      <c r="Q46" s="90"/>
      <c r="R46" s="90"/>
      <c r="S46" s="90"/>
      <c r="T46" s="114"/>
      <c r="U46" s="90"/>
      <c r="V46" s="90"/>
      <c r="W46" s="90"/>
      <c r="X46" s="90"/>
      <c r="Y46" s="90"/>
      <c r="Z46" s="92"/>
      <c r="AA46" s="90"/>
      <c r="AB46" s="91">
        <f t="shared" si="13"/>
        <v>0</v>
      </c>
      <c r="AC46" s="335"/>
    </row>
    <row r="47" spans="3:29">
      <c r="C47" s="104"/>
      <c r="D47" s="178" t="s">
        <v>77</v>
      </c>
      <c r="E47" s="179" t="s">
        <v>232</v>
      </c>
      <c r="F47" s="202"/>
      <c r="G47" s="203"/>
      <c r="H47" s="203"/>
      <c r="I47" s="204"/>
      <c r="J47" s="205">
        <v>3</v>
      </c>
      <c r="K47" s="206">
        <v>2</v>
      </c>
      <c r="L47" s="206">
        <v>4</v>
      </c>
      <c r="M47" s="253">
        <v>5</v>
      </c>
      <c r="N47" s="168"/>
      <c r="O47" s="120"/>
      <c r="P47" s="90"/>
      <c r="Q47" s="90"/>
      <c r="R47" s="90"/>
      <c r="S47" s="90"/>
      <c r="T47" s="114"/>
      <c r="U47" s="90"/>
      <c r="V47" s="90"/>
      <c r="W47" s="90"/>
      <c r="X47" s="90"/>
      <c r="Y47" s="90"/>
      <c r="Z47" s="92"/>
      <c r="AA47" s="90"/>
      <c r="AB47" s="335"/>
      <c r="AC47" s="91">
        <f t="shared" ref="AC47:AC48" si="14">$U47+$V47+$W47+$X47+$Y47</f>
        <v>0</v>
      </c>
    </row>
    <row r="48" spans="3:29" ht="13.5" thickBot="1">
      <c r="C48" s="105"/>
      <c r="D48" s="174" t="s">
        <v>78</v>
      </c>
      <c r="E48" s="175" t="s">
        <v>224</v>
      </c>
      <c r="F48" s="212"/>
      <c r="G48" s="213"/>
      <c r="H48" s="213"/>
      <c r="I48" s="214"/>
      <c r="J48" s="209">
        <v>3</v>
      </c>
      <c r="K48" s="210">
        <v>2</v>
      </c>
      <c r="L48" s="210">
        <v>4</v>
      </c>
      <c r="M48" s="252">
        <v>5</v>
      </c>
      <c r="N48" s="169"/>
      <c r="O48" s="121"/>
      <c r="P48" s="87"/>
      <c r="Q48" s="87"/>
      <c r="R48" s="87"/>
      <c r="S48" s="87"/>
      <c r="T48" s="113"/>
      <c r="U48" s="87"/>
      <c r="V48" s="87"/>
      <c r="W48" s="87"/>
      <c r="X48" s="87"/>
      <c r="Y48" s="87"/>
      <c r="Z48" s="93"/>
      <c r="AA48" s="99"/>
      <c r="AB48" s="335"/>
      <c r="AC48" s="91">
        <f t="shared" si="14"/>
        <v>0</v>
      </c>
    </row>
    <row r="49" spans="1:29" ht="13.5" thickBot="1">
      <c r="A49" s="81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2"/>
      <c r="P49" s="100">
        <f>SUM(P2:P48)</f>
        <v>0</v>
      </c>
      <c r="Q49" s="100">
        <f>SUM(Q2:Q48)</f>
        <v>0</v>
      </c>
      <c r="R49" s="100">
        <f>SUM(R2:R48)</f>
        <v>15</v>
      </c>
      <c r="S49" s="100">
        <f>SUM(S2:S48)</f>
        <v>5</v>
      </c>
      <c r="T49" s="81"/>
      <c r="U49" s="100">
        <f t="shared" ref="U49:Z49" si="15">SUM(U2:U48)</f>
        <v>5</v>
      </c>
      <c r="V49" s="100">
        <f t="shared" si="15"/>
        <v>5</v>
      </c>
      <c r="W49" s="100">
        <f t="shared" si="15"/>
        <v>7</v>
      </c>
      <c r="X49" s="100">
        <f t="shared" si="15"/>
        <v>4</v>
      </c>
      <c r="Y49" s="100">
        <f t="shared" si="15"/>
        <v>3</v>
      </c>
      <c r="Z49" s="101">
        <f t="shared" si="15"/>
        <v>0</v>
      </c>
      <c r="AA49" s="102">
        <f>SUM(AA2:AA48)</f>
        <v>6</v>
      </c>
      <c r="AB49" s="102">
        <f>SUM(AB2:AB48)</f>
        <v>0</v>
      </c>
      <c r="AC49" s="102">
        <f>SUM(AC2:AC48)</f>
        <v>24</v>
      </c>
    </row>
    <row r="50" spans="1:29" ht="13.5" thickBot="1">
      <c r="A50" s="81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2"/>
      <c r="P50" s="82"/>
      <c r="Q50" s="82"/>
      <c r="R50" s="82"/>
      <c r="S50" s="82"/>
      <c r="U50" s="83" t="s">
        <v>288</v>
      </c>
      <c r="V50" s="83" t="s">
        <v>172</v>
      </c>
      <c r="W50" s="83" t="s">
        <v>361</v>
      </c>
      <c r="X50" s="83" t="s">
        <v>362</v>
      </c>
      <c r="Y50" s="83" t="s">
        <v>363</v>
      </c>
      <c r="Z50" s="83" t="s">
        <v>20</v>
      </c>
      <c r="AA50" s="84" t="s">
        <v>119</v>
      </c>
      <c r="AB50" s="83"/>
      <c r="AC50" s="83" t="s">
        <v>120</v>
      </c>
    </row>
    <row r="51" spans="1:29" ht="13.5" thickBot="1">
      <c r="A51" s="81"/>
      <c r="B51" s="81"/>
      <c r="C51" s="81"/>
      <c r="D51" s="81"/>
      <c r="E51" s="81"/>
      <c r="F51" s="81"/>
      <c r="G51" s="81"/>
      <c r="H51" s="81"/>
      <c r="I51" s="81"/>
      <c r="J51" s="81" t="s">
        <v>20</v>
      </c>
      <c r="K51" s="81"/>
      <c r="L51" s="81"/>
      <c r="M51" s="81"/>
      <c r="N51" s="81"/>
      <c r="O51" s="82">
        <v>162</v>
      </c>
      <c r="P51" s="82"/>
      <c r="Q51" s="102" t="s">
        <v>100</v>
      </c>
      <c r="R51" s="102" t="s">
        <v>118</v>
      </c>
      <c r="S51" s="82"/>
      <c r="U51" s="84">
        <v>58</v>
      </c>
      <c r="V51" s="84">
        <v>80</v>
      </c>
      <c r="W51" s="84">
        <v>80</v>
      </c>
      <c r="X51" s="84">
        <v>60</v>
      </c>
      <c r="Y51" s="84">
        <v>50</v>
      </c>
      <c r="Z51" s="84">
        <f>SUM(U51:Y51)</f>
        <v>328</v>
      </c>
      <c r="AA51" s="84">
        <v>48</v>
      </c>
      <c r="AB51" s="83" t="s">
        <v>121</v>
      </c>
      <c r="AC51" s="85">
        <f>Z51/AA51</f>
        <v>6.833333333333333</v>
      </c>
    </row>
    <row r="52" spans="1:29" ht="13.5" thickBot="1">
      <c r="A52" s="81"/>
      <c r="B52" s="81"/>
      <c r="C52" s="81"/>
      <c r="D52" s="81"/>
      <c r="E52" s="81"/>
      <c r="F52" s="81"/>
      <c r="G52" s="81"/>
      <c r="H52" s="81"/>
      <c r="I52" s="81"/>
      <c r="J52" s="81" t="s">
        <v>126</v>
      </c>
      <c r="K52" s="81"/>
      <c r="L52" s="81"/>
      <c r="M52" s="81"/>
      <c r="N52" s="81"/>
      <c r="O52" s="82">
        <f>Q52+R52</f>
        <v>20</v>
      </c>
      <c r="P52" s="82"/>
      <c r="Q52" s="102">
        <f>P49+R49</f>
        <v>15</v>
      </c>
      <c r="R52" s="102">
        <f>Q49+S49</f>
        <v>5</v>
      </c>
      <c r="S52" s="82"/>
      <c r="U52" s="84">
        <f t="shared" ref="U52:Y52" si="16">U49</f>
        <v>5</v>
      </c>
      <c r="V52" s="84">
        <f t="shared" si="16"/>
        <v>5</v>
      </c>
      <c r="W52" s="84">
        <f t="shared" si="16"/>
        <v>7</v>
      </c>
      <c r="X52" s="84">
        <f t="shared" si="16"/>
        <v>4</v>
      </c>
      <c r="Y52" s="84">
        <f t="shared" si="16"/>
        <v>3</v>
      </c>
      <c r="Z52" s="84">
        <f>SUM(U52:X52)</f>
        <v>21</v>
      </c>
      <c r="AA52" s="84">
        <f>AA49</f>
        <v>6</v>
      </c>
      <c r="AB52" s="83" t="s">
        <v>108</v>
      </c>
      <c r="AC52" s="85">
        <f>Z52/AA52</f>
        <v>3.5</v>
      </c>
    </row>
    <row r="53" spans="1:29">
      <c r="A53" s="81"/>
      <c r="B53" s="81"/>
      <c r="C53" s="81"/>
      <c r="D53" s="81"/>
      <c r="E53" s="81"/>
      <c r="F53" s="81"/>
      <c r="G53" s="81"/>
      <c r="H53" s="81"/>
      <c r="I53" s="81"/>
      <c r="J53" s="81" t="s">
        <v>127</v>
      </c>
      <c r="K53" s="81"/>
      <c r="L53" s="81"/>
      <c r="M53" s="81"/>
      <c r="N53" s="81"/>
      <c r="O53" s="82">
        <f>O51-O52</f>
        <v>142</v>
      </c>
      <c r="P53" s="82"/>
      <c r="Q53" s="82"/>
      <c r="R53" s="82"/>
      <c r="S53" s="82"/>
      <c r="U53" s="84">
        <f>U51-U52</f>
        <v>53</v>
      </c>
      <c r="V53" s="84">
        <f t="shared" ref="V53:Z53" si="17">V51-V52</f>
        <v>75</v>
      </c>
      <c r="W53" s="84">
        <f t="shared" si="17"/>
        <v>73</v>
      </c>
      <c r="X53" s="84">
        <f t="shared" si="17"/>
        <v>56</v>
      </c>
      <c r="Y53" s="84">
        <f>Y51-Y52</f>
        <v>47</v>
      </c>
      <c r="Z53" s="84">
        <f t="shared" si="17"/>
        <v>307</v>
      </c>
      <c r="AA53" s="84">
        <f>AA51-AA52</f>
        <v>42</v>
      </c>
      <c r="AB53" s="83" t="s">
        <v>122</v>
      </c>
      <c r="AC53" s="85">
        <f>Z53/AA53</f>
        <v>7.3095238095238093</v>
      </c>
    </row>
    <row r="54" spans="1:29">
      <c r="A54" s="81"/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2"/>
      <c r="P54" s="82"/>
      <c r="Q54" s="82"/>
      <c r="R54" s="82"/>
      <c r="S54" s="82"/>
      <c r="U54" s="83"/>
      <c r="V54" s="83"/>
      <c r="W54" s="83"/>
      <c r="X54" s="83"/>
      <c r="Y54" s="83"/>
      <c r="Z54" s="83"/>
      <c r="AA54" s="84"/>
      <c r="AB54" s="83"/>
      <c r="AC54" s="83"/>
    </row>
    <row r="55" spans="1:29">
      <c r="A55" s="81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2"/>
      <c r="P55" s="82"/>
      <c r="Q55" s="82"/>
      <c r="R55" s="82"/>
      <c r="S55" s="82"/>
      <c r="U55" s="85">
        <f t="shared" ref="U55:Y57" si="18">U51/$AA51</f>
        <v>1.2083333333333333</v>
      </c>
      <c r="V55" s="85">
        <f t="shared" si="18"/>
        <v>1.6666666666666667</v>
      </c>
      <c r="W55" s="85">
        <f t="shared" si="18"/>
        <v>1.6666666666666667</v>
      </c>
      <c r="X55" s="85">
        <f t="shared" si="18"/>
        <v>1.25</v>
      </c>
      <c r="Y55" s="85">
        <f t="shared" si="18"/>
        <v>1.0416666666666667</v>
      </c>
      <c r="Z55" s="86">
        <f>SUM(U55:X55)</f>
        <v>5.791666666666667</v>
      </c>
      <c r="AA55" s="84" t="s">
        <v>123</v>
      </c>
      <c r="AB55" s="83"/>
      <c r="AC55" s="83"/>
    </row>
    <row r="56" spans="1:29">
      <c r="A56" s="81"/>
      <c r="B56" s="81"/>
      <c r="C56" s="81"/>
      <c r="D56" s="81"/>
      <c r="E56" s="81"/>
      <c r="F56" s="81"/>
      <c r="G56" s="81"/>
      <c r="H56" s="81"/>
      <c r="I56" s="81"/>
      <c r="J56" s="81" t="s">
        <v>124</v>
      </c>
      <c r="K56" s="81"/>
      <c r="L56" s="81"/>
      <c r="M56" s="111">
        <f>Q52/(Q52+R52)</f>
        <v>0.75</v>
      </c>
      <c r="N56" s="81"/>
      <c r="O56" s="82" t="s">
        <v>21</v>
      </c>
      <c r="P56" s="112" t="e">
        <f>P49/(P49+Q49)</f>
        <v>#DIV/0!</v>
      </c>
      <c r="Q56" s="82"/>
      <c r="R56" s="82"/>
      <c r="S56" s="82"/>
      <c r="U56" s="85">
        <f t="shared" si="18"/>
        <v>0.83333333333333337</v>
      </c>
      <c r="V56" s="85">
        <f t="shared" si="18"/>
        <v>0.83333333333333337</v>
      </c>
      <c r="W56" s="85">
        <f t="shared" si="18"/>
        <v>1.1666666666666667</v>
      </c>
      <c r="X56" s="85">
        <f t="shared" si="18"/>
        <v>0.66666666666666663</v>
      </c>
      <c r="Y56" s="85">
        <f t="shared" si="18"/>
        <v>0.5</v>
      </c>
      <c r="Z56" s="86">
        <f>SUM(U56:X56)</f>
        <v>3.5</v>
      </c>
      <c r="AA56" s="84" t="s">
        <v>87</v>
      </c>
      <c r="AB56" s="83"/>
      <c r="AC56" s="83"/>
    </row>
    <row r="57" spans="1:29">
      <c r="A57" s="81"/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2" t="s">
        <v>22</v>
      </c>
      <c r="P57" s="82"/>
      <c r="Q57" s="82"/>
      <c r="R57" s="112">
        <f>R49/(R49+S49)</f>
        <v>0.75</v>
      </c>
      <c r="S57" s="82"/>
      <c r="U57" s="85">
        <f t="shared" si="18"/>
        <v>1.2619047619047619</v>
      </c>
      <c r="V57" s="85">
        <f t="shared" si="18"/>
        <v>1.7857142857142858</v>
      </c>
      <c r="W57" s="85">
        <f t="shared" si="18"/>
        <v>1.7380952380952381</v>
      </c>
      <c r="X57" s="85">
        <f t="shared" si="18"/>
        <v>1.3333333333333333</v>
      </c>
      <c r="Y57" s="85">
        <f t="shared" si="18"/>
        <v>1.1190476190476191</v>
      </c>
      <c r="Z57" s="86">
        <f>SUM(U57:X57)</f>
        <v>6.1190476190476186</v>
      </c>
      <c r="AA57" s="84" t="s">
        <v>169</v>
      </c>
      <c r="AB57" s="83"/>
      <c r="AC57" s="83"/>
    </row>
    <row r="58" spans="1:29">
      <c r="A58" s="81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2"/>
      <c r="P58" s="82"/>
      <c r="Q58" s="82"/>
      <c r="R58" s="82"/>
      <c r="S58" s="82"/>
    </row>
    <row r="59" spans="1:29">
      <c r="A59" s="81"/>
      <c r="B59" s="81"/>
      <c r="C59" s="81"/>
      <c r="D59" s="81"/>
      <c r="E59" s="81"/>
      <c r="F59" s="81"/>
      <c r="G59" s="81"/>
      <c r="H59" s="81"/>
      <c r="I59" s="81"/>
      <c r="J59" s="81" t="s">
        <v>125</v>
      </c>
      <c r="K59" s="81"/>
      <c r="L59" s="81"/>
      <c r="M59" s="81">
        <f>P59+R60</f>
        <v>142</v>
      </c>
      <c r="N59" s="81"/>
      <c r="O59" s="82" t="s">
        <v>21</v>
      </c>
      <c r="P59" s="82">
        <f>81-(P49+Q49)</f>
        <v>81</v>
      </c>
      <c r="Q59" s="82"/>
      <c r="R59" s="82"/>
      <c r="S59" s="82"/>
    </row>
    <row r="60" spans="1:29">
      <c r="A60" s="81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2" t="s">
        <v>22</v>
      </c>
      <c r="P60" s="82"/>
      <c r="Q60" s="82"/>
      <c r="R60" s="82">
        <f>81-(R49+S49)</f>
        <v>61</v>
      </c>
      <c r="S60" s="82"/>
    </row>
    <row r="61" spans="1:29">
      <c r="A61" s="81"/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2"/>
      <c r="P61" s="82"/>
      <c r="Q61" s="82"/>
      <c r="R61" s="82"/>
      <c r="S61" s="82"/>
    </row>
    <row r="62" spans="1:29">
      <c r="A62" s="81"/>
      <c r="B62" s="81"/>
      <c r="C62" s="81"/>
      <c r="D62" s="81"/>
      <c r="E62" s="81"/>
      <c r="F62" s="81"/>
      <c r="G62" s="81"/>
      <c r="H62" s="81"/>
      <c r="I62" s="81"/>
      <c r="J62" s="81" t="s">
        <v>128</v>
      </c>
      <c r="K62" s="81"/>
      <c r="L62" s="81"/>
      <c r="M62" s="81"/>
      <c r="N62" s="81"/>
      <c r="O62" s="82" t="s">
        <v>21</v>
      </c>
      <c r="P62" s="116" t="e">
        <f>P56*P59</f>
        <v>#DIV/0!</v>
      </c>
      <c r="Q62" s="116" t="e">
        <f>P59-P62</f>
        <v>#DIV/0!</v>
      </c>
      <c r="R62" s="82"/>
      <c r="S62" s="82"/>
    </row>
    <row r="63" spans="1:29">
      <c r="A63" s="81"/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2" t="s">
        <v>22</v>
      </c>
      <c r="P63" s="116"/>
      <c r="Q63" s="116"/>
      <c r="R63" s="116">
        <f>R57*R60</f>
        <v>45.75</v>
      </c>
      <c r="S63" s="116">
        <f>R60-R63</f>
        <v>15.25</v>
      </c>
    </row>
    <row r="64" spans="1:29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2"/>
      <c r="P64" s="116"/>
      <c r="Q64" s="116"/>
      <c r="R64" s="116"/>
      <c r="S64" s="116"/>
    </row>
    <row r="65" spans="1:19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2"/>
      <c r="P65" s="116"/>
      <c r="Q65" s="116"/>
      <c r="R65" s="116"/>
      <c r="S65" s="116"/>
    </row>
    <row r="66" spans="1:19">
      <c r="A66" s="81"/>
      <c r="B66" s="81"/>
      <c r="C66" s="81"/>
      <c r="D66" s="81"/>
      <c r="E66" s="81"/>
      <c r="F66" s="81"/>
      <c r="G66" s="81"/>
      <c r="H66" s="81"/>
      <c r="I66" s="81"/>
      <c r="J66" s="81" t="s">
        <v>129</v>
      </c>
      <c r="K66" s="81"/>
      <c r="L66" s="81"/>
      <c r="M66" s="81"/>
      <c r="N66" s="81"/>
      <c r="O66" s="82" t="s">
        <v>21</v>
      </c>
      <c r="P66" s="116" t="e">
        <f>P62+P49</f>
        <v>#DIV/0!</v>
      </c>
      <c r="Q66" s="116" t="e">
        <f>Q62+Q49</f>
        <v>#DIV/0!</v>
      </c>
      <c r="R66" s="116"/>
      <c r="S66" s="116"/>
    </row>
    <row r="67" spans="1:19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2" t="s">
        <v>22</v>
      </c>
      <c r="P67" s="82"/>
      <c r="Q67" s="82"/>
      <c r="R67" s="116">
        <f>R63+R49</f>
        <v>60.75</v>
      </c>
      <c r="S67" s="116">
        <f>S63+S49</f>
        <v>20.25</v>
      </c>
    </row>
    <row r="68" spans="1:19" ht="13.5" thickBot="1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2"/>
      <c r="P68" s="82"/>
      <c r="Q68" s="82"/>
      <c r="R68" s="82"/>
      <c r="S68" s="82"/>
    </row>
    <row r="69" spans="1:19" ht="13.5" thickBot="1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2"/>
      <c r="P69" s="82"/>
      <c r="Q69" s="102" t="s">
        <v>100</v>
      </c>
      <c r="R69" s="102" t="s">
        <v>118</v>
      </c>
      <c r="S69" s="82"/>
    </row>
    <row r="70" spans="1:19" ht="13.5" thickBot="1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2"/>
      <c r="P70" s="82"/>
      <c r="Q70" s="102" t="e">
        <f>P66+R67</f>
        <v>#DIV/0!</v>
      </c>
      <c r="R70" s="117" t="e">
        <f>Q66+S67</f>
        <v>#DIV/0!</v>
      </c>
      <c r="S70" s="82"/>
    </row>
    <row r="71" spans="1:19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2"/>
      <c r="P71" s="82"/>
      <c r="Q71" s="82"/>
      <c r="R71" s="82"/>
      <c r="S71" s="82"/>
    </row>
    <row r="72" spans="1:19">
      <c r="O72" s="118" t="e">
        <f>Q70/162</f>
        <v>#DIV/0!</v>
      </c>
    </row>
  </sheetData>
  <mergeCells count="2">
    <mergeCell ref="F25:I25"/>
    <mergeCell ref="J25:M25"/>
  </mergeCells>
  <pageMargins left="0.7" right="0.7" top="0.75" bottom="0.75" header="0.3" footer="0.3"/>
  <pageSetup orientation="portrait" horizontalDpi="360" verticalDpi="360" r:id="rId1"/>
  <headerFooter>
    <oddFooter>&amp;L&amp;1#&amp;"Calibri"&amp;10&amp;K737373Caterpillar: Confidential Green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3B50A-F908-4FEF-9372-A98F162FE0E4}">
  <sheetPr codeName="Sheet4"/>
  <dimension ref="A1:AE57"/>
  <sheetViews>
    <sheetView zoomScale="110" zoomScaleNormal="110" workbookViewId="0">
      <selection activeCell="X2" sqref="X2:AE48"/>
    </sheetView>
  </sheetViews>
  <sheetFormatPr defaultRowHeight="12.75"/>
  <cols>
    <col min="1" max="1" width="6" style="23" customWidth="1"/>
    <col min="2" max="2" width="17.7109375" style="13" customWidth="1"/>
    <col min="3" max="7" width="6.5703125" style="13" customWidth="1"/>
    <col min="8" max="8" width="8.85546875" style="13" customWidth="1"/>
    <col min="9" max="9" width="5.5703125" style="13" customWidth="1"/>
    <col min="10" max="10" width="3.5703125" style="13" customWidth="1"/>
    <col min="11" max="11" width="6.7109375" style="13" customWidth="1"/>
    <col min="12" max="12" width="3.5703125" style="13" customWidth="1"/>
    <col min="13" max="20" width="3.28515625" style="13" customWidth="1"/>
    <col min="21" max="21" width="5" style="13" customWidth="1"/>
    <col min="22" max="22" width="8.140625" style="13" customWidth="1"/>
    <col min="23" max="31" width="6.85546875" style="13" customWidth="1"/>
    <col min="32" max="48" width="3.28515625" style="13" customWidth="1"/>
    <col min="49" max="16384" width="9.140625" style="13"/>
  </cols>
  <sheetData>
    <row r="1" spans="1:31" s="23" customFormat="1" ht="13.5" thickBot="1">
      <c r="C1" s="23">
        <v>48</v>
      </c>
      <c r="D1" s="23">
        <v>48</v>
      </c>
      <c r="E1" s="23">
        <v>33</v>
      </c>
      <c r="F1" s="23">
        <v>33</v>
      </c>
      <c r="U1" s="311" t="s">
        <v>20</v>
      </c>
      <c r="V1" s="312"/>
      <c r="W1" s="312"/>
      <c r="X1" s="305" t="s">
        <v>21</v>
      </c>
      <c r="Y1" s="305"/>
      <c r="Z1" s="305"/>
      <c r="AA1" s="305"/>
      <c r="AB1" s="305" t="s">
        <v>22</v>
      </c>
      <c r="AC1" s="305"/>
      <c r="AD1" s="305"/>
      <c r="AE1" s="306"/>
    </row>
    <row r="2" spans="1:31" s="23" customFormat="1">
      <c r="A2" s="64" t="s">
        <v>81</v>
      </c>
      <c r="B2" s="64" t="s">
        <v>82</v>
      </c>
      <c r="C2" s="65" t="s">
        <v>83</v>
      </c>
      <c r="D2" s="74" t="s">
        <v>84</v>
      </c>
      <c r="E2" s="65" t="s">
        <v>85</v>
      </c>
      <c r="F2" s="74" t="s">
        <v>86</v>
      </c>
      <c r="G2" s="64" t="s">
        <v>87</v>
      </c>
      <c r="H2" s="64" t="s">
        <v>88</v>
      </c>
      <c r="I2" s="23" t="s">
        <v>115</v>
      </c>
      <c r="J2" s="23" t="s">
        <v>114</v>
      </c>
      <c r="K2" s="66" t="s">
        <v>116</v>
      </c>
      <c r="U2" s="34" t="s">
        <v>23</v>
      </c>
      <c r="V2" s="35" t="s">
        <v>24</v>
      </c>
      <c r="W2" s="29" t="s">
        <v>225</v>
      </c>
      <c r="X2" s="196">
        <v>1</v>
      </c>
      <c r="Y2" s="197">
        <v>2</v>
      </c>
      <c r="Z2" s="197">
        <v>3</v>
      </c>
      <c r="AA2" s="198">
        <v>5</v>
      </c>
      <c r="AB2" s="199"/>
      <c r="AC2" s="200"/>
      <c r="AD2" s="200"/>
      <c r="AE2" s="201"/>
    </row>
    <row r="3" spans="1:31">
      <c r="A3" s="22">
        <v>36</v>
      </c>
      <c r="B3" s="245" t="s">
        <v>272</v>
      </c>
      <c r="C3" s="61">
        <v>8</v>
      </c>
      <c r="D3" s="67">
        <v>12</v>
      </c>
      <c r="E3" s="61">
        <v>5</v>
      </c>
      <c r="F3" s="67">
        <v>11</v>
      </c>
      <c r="G3" s="22">
        <f t="shared" ref="G3:G9" si="0">SUM(C3:F3)</f>
        <v>36</v>
      </c>
      <c r="H3" s="24" t="s">
        <v>135</v>
      </c>
      <c r="I3" s="23" t="s">
        <v>8</v>
      </c>
      <c r="J3" s="13">
        <v>7</v>
      </c>
      <c r="K3" s="13">
        <f t="shared" ref="K3:K8" si="1">A3-G3</f>
        <v>0</v>
      </c>
      <c r="U3" s="36"/>
      <c r="V3" s="25" t="s">
        <v>25</v>
      </c>
      <c r="W3" s="29" t="s">
        <v>234</v>
      </c>
      <c r="X3" s="202"/>
      <c r="Y3" s="203"/>
      <c r="Z3" s="203"/>
      <c r="AA3" s="204"/>
      <c r="AB3" s="205">
        <v>1</v>
      </c>
      <c r="AC3" s="206">
        <v>2</v>
      </c>
      <c r="AD3" s="206">
        <v>4</v>
      </c>
      <c r="AE3" s="207">
        <v>5</v>
      </c>
    </row>
    <row r="4" spans="1:31">
      <c r="A4" s="22">
        <v>32</v>
      </c>
      <c r="B4" s="245" t="s">
        <v>343</v>
      </c>
      <c r="C4" s="61">
        <v>8</v>
      </c>
      <c r="D4" s="67">
        <v>12</v>
      </c>
      <c r="E4" s="61">
        <v>1</v>
      </c>
      <c r="F4" s="67">
        <v>11</v>
      </c>
      <c r="G4" s="22">
        <f t="shared" si="0"/>
        <v>32</v>
      </c>
      <c r="H4" s="24" t="s">
        <v>135</v>
      </c>
      <c r="I4" s="23" t="s">
        <v>5</v>
      </c>
      <c r="J4" s="13">
        <v>7</v>
      </c>
      <c r="K4" s="13">
        <f t="shared" si="1"/>
        <v>0</v>
      </c>
      <c r="U4" s="36"/>
      <c r="V4" s="25" t="s">
        <v>26</v>
      </c>
      <c r="W4" s="29" t="s">
        <v>220</v>
      </c>
      <c r="X4" s="202"/>
      <c r="Y4" s="203"/>
      <c r="Z4" s="203"/>
      <c r="AA4" s="204"/>
      <c r="AB4" s="205">
        <v>1</v>
      </c>
      <c r="AC4" s="206">
        <v>2</v>
      </c>
      <c r="AD4" s="206">
        <v>4</v>
      </c>
      <c r="AE4" s="207">
        <v>5</v>
      </c>
    </row>
    <row r="5" spans="1:31">
      <c r="A5" s="22">
        <v>32</v>
      </c>
      <c r="B5" s="245" t="s">
        <v>344</v>
      </c>
      <c r="C5" s="61">
        <v>8</v>
      </c>
      <c r="D5" s="67">
        <v>12</v>
      </c>
      <c r="E5" s="61">
        <v>10</v>
      </c>
      <c r="F5" s="67">
        <v>2</v>
      </c>
      <c r="G5" s="22">
        <f t="shared" si="0"/>
        <v>32</v>
      </c>
      <c r="H5" s="24" t="s">
        <v>182</v>
      </c>
      <c r="I5" s="23" t="s">
        <v>8</v>
      </c>
      <c r="J5" s="13">
        <v>7</v>
      </c>
      <c r="K5" s="13">
        <f t="shared" si="1"/>
        <v>0</v>
      </c>
      <c r="U5" s="36"/>
      <c r="V5" s="25" t="s">
        <v>27</v>
      </c>
      <c r="W5" s="29" t="s">
        <v>227</v>
      </c>
      <c r="X5" s="205">
        <v>1</v>
      </c>
      <c r="Y5" s="206">
        <v>2</v>
      </c>
      <c r="Z5" s="206">
        <v>3</v>
      </c>
      <c r="AA5" s="208">
        <v>5</v>
      </c>
      <c r="AB5" s="202"/>
      <c r="AC5" s="203"/>
      <c r="AD5" s="203"/>
      <c r="AE5" s="204"/>
    </row>
    <row r="6" spans="1:31" ht="13.5" thickBot="1">
      <c r="A6" s="22">
        <v>32</v>
      </c>
      <c r="B6" s="246" t="s">
        <v>274</v>
      </c>
      <c r="C6" s="61">
        <v>12</v>
      </c>
      <c r="D6" s="67"/>
      <c r="E6" s="61">
        <v>11</v>
      </c>
      <c r="F6" s="67">
        <v>9</v>
      </c>
      <c r="G6" s="22">
        <f t="shared" si="0"/>
        <v>32</v>
      </c>
      <c r="H6" s="24" t="s">
        <v>273</v>
      </c>
      <c r="I6" s="23" t="s">
        <v>8</v>
      </c>
      <c r="J6" s="13">
        <v>6</v>
      </c>
      <c r="K6" s="13">
        <f t="shared" si="1"/>
        <v>0</v>
      </c>
      <c r="U6" s="37"/>
      <c r="V6" s="30" t="s">
        <v>28</v>
      </c>
      <c r="W6" s="31" t="s">
        <v>233</v>
      </c>
      <c r="X6" s="209">
        <v>1</v>
      </c>
      <c r="Y6" s="210">
        <v>2</v>
      </c>
      <c r="Z6" s="210">
        <v>3</v>
      </c>
      <c r="AA6" s="211">
        <v>5</v>
      </c>
      <c r="AB6" s="212"/>
      <c r="AC6" s="213"/>
      <c r="AD6" s="213"/>
      <c r="AE6" s="214"/>
    </row>
    <row r="7" spans="1:31">
      <c r="A7" s="22">
        <v>28</v>
      </c>
      <c r="B7" s="243" t="s">
        <v>291</v>
      </c>
      <c r="C7" s="61">
        <v>12</v>
      </c>
      <c r="D7" s="67">
        <v>12</v>
      </c>
      <c r="E7" s="61">
        <v>4</v>
      </c>
      <c r="F7" s="67"/>
      <c r="G7" s="22">
        <f t="shared" si="0"/>
        <v>28</v>
      </c>
      <c r="H7" s="24" t="s">
        <v>130</v>
      </c>
      <c r="I7" s="23" t="s">
        <v>111</v>
      </c>
      <c r="J7" s="13">
        <v>7</v>
      </c>
      <c r="K7" s="13">
        <f t="shared" si="1"/>
        <v>0</v>
      </c>
      <c r="U7" s="34" t="s">
        <v>29</v>
      </c>
      <c r="V7" s="35" t="s">
        <v>30</v>
      </c>
      <c r="W7" s="38" t="s">
        <v>232</v>
      </c>
      <c r="X7" s="199"/>
      <c r="Y7" s="200"/>
      <c r="Z7" s="200"/>
      <c r="AA7" s="201"/>
      <c r="AB7" s="196">
        <v>1</v>
      </c>
      <c r="AC7" s="197">
        <v>2</v>
      </c>
      <c r="AD7" s="197">
        <v>4</v>
      </c>
      <c r="AE7" s="198">
        <v>5</v>
      </c>
    </row>
    <row r="8" spans="1:31">
      <c r="A8" s="22">
        <v>2</v>
      </c>
      <c r="B8" s="244" t="s">
        <v>292</v>
      </c>
      <c r="C8" s="61"/>
      <c r="D8" s="68"/>
      <c r="E8" s="61">
        <v>2</v>
      </c>
      <c r="F8" s="67"/>
      <c r="G8" s="22">
        <f t="shared" si="0"/>
        <v>2</v>
      </c>
      <c r="H8" s="24" t="s">
        <v>293</v>
      </c>
      <c r="I8" s="23" t="s">
        <v>37</v>
      </c>
      <c r="J8" s="13">
        <v>7</v>
      </c>
      <c r="K8" s="13">
        <f t="shared" si="1"/>
        <v>0</v>
      </c>
      <c r="U8" s="36"/>
      <c r="V8" s="25" t="s">
        <v>31</v>
      </c>
      <c r="W8" s="29" t="s">
        <v>228</v>
      </c>
      <c r="X8" s="202"/>
      <c r="Y8" s="203"/>
      <c r="Z8" s="203"/>
      <c r="AA8" s="204"/>
      <c r="AB8" s="205">
        <v>1</v>
      </c>
      <c r="AC8" s="206">
        <v>2</v>
      </c>
      <c r="AD8" s="206">
        <v>4</v>
      </c>
      <c r="AE8" s="208">
        <v>5</v>
      </c>
    </row>
    <row r="9" spans="1:31">
      <c r="A9" s="22"/>
      <c r="B9" s="24" t="s">
        <v>173</v>
      </c>
      <c r="C9" s="61"/>
      <c r="D9" s="67"/>
      <c r="E9" s="61"/>
      <c r="F9" s="67"/>
      <c r="G9" s="22">
        <f t="shared" si="0"/>
        <v>0</v>
      </c>
      <c r="H9" s="24"/>
      <c r="I9" s="23"/>
      <c r="U9" s="36"/>
      <c r="V9" s="25" t="s">
        <v>32</v>
      </c>
      <c r="W9" s="29" t="s">
        <v>238</v>
      </c>
      <c r="X9" s="205">
        <v>1</v>
      </c>
      <c r="Y9" s="206">
        <v>2</v>
      </c>
      <c r="Z9" s="206">
        <v>3</v>
      </c>
      <c r="AA9" s="208">
        <v>5</v>
      </c>
      <c r="AB9" s="202"/>
      <c r="AC9" s="203"/>
      <c r="AD9" s="203"/>
      <c r="AE9" s="215"/>
    </row>
    <row r="10" spans="1:31">
      <c r="A10" s="22">
        <f>SUM(A3:A9)</f>
        <v>162</v>
      </c>
      <c r="B10" s="19" t="s">
        <v>89</v>
      </c>
      <c r="C10" s="22">
        <f>SUM(C3:C9)</f>
        <v>48</v>
      </c>
      <c r="D10" s="22">
        <f>SUM(D3:D9)</f>
        <v>48</v>
      </c>
      <c r="E10" s="22">
        <f>SUM(E3:E9)</f>
        <v>33</v>
      </c>
      <c r="F10" s="22">
        <f>SUM(F3:F9)</f>
        <v>33</v>
      </c>
      <c r="G10" s="22">
        <f>SUM(G3:G9)</f>
        <v>162</v>
      </c>
      <c r="H10" s="22"/>
      <c r="K10" s="22">
        <f>SUM(K3:K9)</f>
        <v>0</v>
      </c>
      <c r="U10" s="36"/>
      <c r="V10" s="25" t="s">
        <v>33</v>
      </c>
      <c r="W10" s="29" t="s">
        <v>219</v>
      </c>
      <c r="X10" s="205">
        <v>1</v>
      </c>
      <c r="Y10" s="206">
        <v>2</v>
      </c>
      <c r="Z10" s="206">
        <v>3</v>
      </c>
      <c r="AA10" s="208">
        <v>5</v>
      </c>
      <c r="AB10" s="202"/>
      <c r="AC10" s="203"/>
      <c r="AD10" s="203"/>
      <c r="AE10" s="204"/>
    </row>
    <row r="11" spans="1:31" ht="13.5" thickBot="1">
      <c r="C11" s="23"/>
      <c r="D11" s="23"/>
      <c r="E11" s="23"/>
      <c r="F11" s="23"/>
      <c r="G11" s="23"/>
      <c r="H11" s="23"/>
      <c r="U11" s="37"/>
      <c r="V11" s="30" t="s">
        <v>34</v>
      </c>
      <c r="W11" s="31" t="s">
        <v>224</v>
      </c>
      <c r="X11" s="212"/>
      <c r="Y11" s="213"/>
      <c r="Z11" s="213"/>
      <c r="AA11" s="214"/>
      <c r="AB11" s="209">
        <v>1</v>
      </c>
      <c r="AC11" s="210">
        <v>3</v>
      </c>
      <c r="AD11" s="210">
        <v>4</v>
      </c>
      <c r="AE11" s="211">
        <v>5</v>
      </c>
    </row>
    <row r="12" spans="1:31">
      <c r="B12" s="23"/>
      <c r="U12" s="39" t="s">
        <v>35</v>
      </c>
      <c r="V12" s="40" t="s">
        <v>36</v>
      </c>
      <c r="W12" s="41" t="s">
        <v>246</v>
      </c>
      <c r="X12" s="199"/>
      <c r="Y12" s="200"/>
      <c r="Z12" s="200"/>
      <c r="AA12" s="201"/>
      <c r="AB12" s="196">
        <v>1</v>
      </c>
      <c r="AC12" s="197">
        <v>2</v>
      </c>
      <c r="AD12" s="197">
        <v>4</v>
      </c>
      <c r="AE12" s="216"/>
    </row>
    <row r="13" spans="1:31" s="70" customFormat="1">
      <c r="A13" s="23"/>
      <c r="B13" s="13"/>
      <c r="C13" s="23"/>
      <c r="D13" s="23"/>
      <c r="E13" s="23"/>
      <c r="F13" s="23"/>
      <c r="G13" s="23"/>
      <c r="H13" s="23"/>
      <c r="I13" s="69"/>
      <c r="J13" s="69"/>
      <c r="K13" s="69"/>
      <c r="L13" s="69"/>
      <c r="U13" s="36" t="s">
        <v>37</v>
      </c>
      <c r="V13" s="25" t="s">
        <v>38</v>
      </c>
      <c r="W13" s="29" t="s">
        <v>242</v>
      </c>
      <c r="X13" s="205">
        <v>1</v>
      </c>
      <c r="Y13" s="206">
        <v>2</v>
      </c>
      <c r="Z13" s="206">
        <v>4</v>
      </c>
      <c r="AA13" s="204"/>
      <c r="AB13" s="217"/>
      <c r="AC13" s="218"/>
      <c r="AD13" s="218"/>
      <c r="AE13" s="219"/>
    </row>
    <row r="14" spans="1:31" s="70" customFormat="1">
      <c r="G14" s="13"/>
      <c r="H14" s="13"/>
      <c r="I14" s="69"/>
      <c r="J14" s="69"/>
      <c r="K14" s="69"/>
      <c r="L14" s="69"/>
      <c r="U14" s="36" t="s">
        <v>37</v>
      </c>
      <c r="V14" s="25" t="s">
        <v>39</v>
      </c>
      <c r="W14" s="29" t="s">
        <v>241</v>
      </c>
      <c r="X14" s="202"/>
      <c r="Y14" s="203"/>
      <c r="Z14" s="203"/>
      <c r="AA14" s="204"/>
      <c r="AB14" s="205">
        <v>1</v>
      </c>
      <c r="AC14" s="206">
        <v>3</v>
      </c>
      <c r="AD14" s="206">
        <v>4</v>
      </c>
      <c r="AE14" s="215"/>
    </row>
    <row r="15" spans="1:31" s="70" customFormat="1">
      <c r="A15" s="307" t="s">
        <v>150</v>
      </c>
      <c r="B15" s="307"/>
      <c r="C15" s="307"/>
      <c r="D15" s="307"/>
      <c r="E15" s="307"/>
      <c r="F15" s="307"/>
      <c r="G15" s="13"/>
      <c r="I15" s="69"/>
      <c r="J15" s="69"/>
      <c r="K15" s="69"/>
      <c r="L15" s="69"/>
      <c r="U15" s="36" t="s">
        <v>37</v>
      </c>
      <c r="V15" s="25" t="s">
        <v>40</v>
      </c>
      <c r="W15" s="29" t="s">
        <v>218</v>
      </c>
      <c r="X15" s="205">
        <v>1</v>
      </c>
      <c r="Y15" s="206">
        <v>2</v>
      </c>
      <c r="Z15" s="206">
        <v>4</v>
      </c>
      <c r="AA15" s="204"/>
      <c r="AB15" s="202"/>
      <c r="AC15" s="203"/>
      <c r="AD15" s="203"/>
      <c r="AE15" s="215"/>
    </row>
    <row r="16" spans="1:31" s="70" customFormat="1">
      <c r="A16" s="22" t="s">
        <v>90</v>
      </c>
      <c r="B16" s="22">
        <v>12</v>
      </c>
      <c r="C16" s="234">
        <v>1</v>
      </c>
      <c r="D16" s="258">
        <v>2</v>
      </c>
      <c r="E16" s="234">
        <v>3</v>
      </c>
      <c r="F16" s="242">
        <v>5</v>
      </c>
      <c r="G16" s="13"/>
      <c r="I16" s="69">
        <f>J16-(SUM(L16:R16))</f>
        <v>0</v>
      </c>
      <c r="J16" s="69">
        <v>33</v>
      </c>
      <c r="K16" s="69"/>
      <c r="L16" s="69">
        <f>SUM(L18:L23)</f>
        <v>12</v>
      </c>
      <c r="M16" s="69">
        <f t="shared" ref="M16:R16" si="2">SUM(M18:M23)</f>
        <v>3</v>
      </c>
      <c r="N16" s="69">
        <f t="shared" si="2"/>
        <v>12</v>
      </c>
      <c r="O16" s="69">
        <f t="shared" si="2"/>
        <v>6</v>
      </c>
      <c r="P16" s="69">
        <f t="shared" si="2"/>
        <v>0</v>
      </c>
      <c r="Q16" s="69">
        <f t="shared" si="2"/>
        <v>0</v>
      </c>
      <c r="R16" s="69">
        <f t="shared" si="2"/>
        <v>0</v>
      </c>
      <c r="U16" s="36" t="s">
        <v>37</v>
      </c>
      <c r="V16" s="25" t="s">
        <v>42</v>
      </c>
      <c r="W16" s="29" t="s">
        <v>251</v>
      </c>
      <c r="X16" s="202"/>
      <c r="Y16" s="203"/>
      <c r="Z16" s="203"/>
      <c r="AA16" s="204"/>
      <c r="AB16" s="205">
        <v>3</v>
      </c>
      <c r="AC16" s="206">
        <v>4</v>
      </c>
      <c r="AD16" s="206">
        <v>6</v>
      </c>
      <c r="AE16" s="215"/>
    </row>
    <row r="17" spans="1:31" s="70" customFormat="1">
      <c r="A17" s="22" t="s">
        <v>90</v>
      </c>
      <c r="B17" s="22"/>
      <c r="C17" s="22"/>
      <c r="D17" s="22"/>
      <c r="E17" s="22"/>
      <c r="F17" s="22"/>
      <c r="G17" s="23"/>
      <c r="I17" s="69"/>
      <c r="J17" s="69"/>
      <c r="K17" s="69"/>
      <c r="L17" s="308" t="s">
        <v>151</v>
      </c>
      <c r="M17" s="309"/>
      <c r="N17" s="309"/>
      <c r="O17" s="309"/>
      <c r="P17" s="309"/>
      <c r="Q17" s="309"/>
      <c r="R17" s="310"/>
      <c r="U17" s="36" t="s">
        <v>37</v>
      </c>
      <c r="V17" s="25" t="s">
        <v>43</v>
      </c>
      <c r="W17" s="29" t="s">
        <v>245</v>
      </c>
      <c r="X17" s="205">
        <v>1</v>
      </c>
      <c r="Y17" s="206">
        <v>2</v>
      </c>
      <c r="Z17" s="206">
        <v>3</v>
      </c>
      <c r="AA17" s="204"/>
      <c r="AB17" s="202"/>
      <c r="AC17" s="203"/>
      <c r="AD17" s="203"/>
      <c r="AE17" s="215"/>
    </row>
    <row r="18" spans="1:31" s="70" customFormat="1" ht="13.5" thickBot="1">
      <c r="A18" s="22" t="s">
        <v>90</v>
      </c>
      <c r="B18" s="22"/>
      <c r="C18" s="22"/>
      <c r="D18" s="22"/>
      <c r="E18" s="22"/>
      <c r="F18" s="22"/>
      <c r="G18" s="23"/>
      <c r="H18" s="24" t="s">
        <v>135</v>
      </c>
      <c r="I18" s="69">
        <f>(SUM(L18:R18))</f>
        <v>5</v>
      </c>
      <c r="J18" s="69">
        <v>5</v>
      </c>
      <c r="K18" s="71">
        <v>1</v>
      </c>
      <c r="L18" s="72">
        <v>4</v>
      </c>
      <c r="M18" s="72">
        <v>1</v>
      </c>
      <c r="N18" s="247"/>
      <c r="O18" s="72"/>
      <c r="P18" s="72"/>
      <c r="Q18" s="72"/>
      <c r="R18" s="72"/>
      <c r="U18" s="37" t="s">
        <v>37</v>
      </c>
      <c r="V18" s="30" t="s">
        <v>44</v>
      </c>
      <c r="W18" s="31" t="s">
        <v>216</v>
      </c>
      <c r="X18" s="212"/>
      <c r="Y18" s="213"/>
      <c r="Z18" s="213"/>
      <c r="AA18" s="214"/>
      <c r="AB18" s="209">
        <v>1</v>
      </c>
      <c r="AC18" s="210">
        <v>3</v>
      </c>
      <c r="AD18" s="210">
        <v>4</v>
      </c>
      <c r="AE18" s="220"/>
    </row>
    <row r="19" spans="1:31" s="70" customFormat="1">
      <c r="G19" s="73"/>
      <c r="H19" s="24" t="s">
        <v>135</v>
      </c>
      <c r="I19" s="69">
        <f t="shared" ref="I19:I23" si="3">(SUM(L19:R19))</f>
        <v>1</v>
      </c>
      <c r="J19" s="69">
        <v>1</v>
      </c>
      <c r="K19" s="71">
        <v>2</v>
      </c>
      <c r="L19" s="72"/>
      <c r="M19" s="72">
        <v>1</v>
      </c>
      <c r="N19" s="247"/>
      <c r="O19" s="72"/>
      <c r="P19" s="72"/>
      <c r="Q19" s="72"/>
      <c r="R19" s="72"/>
      <c r="U19" s="34" t="s">
        <v>45</v>
      </c>
      <c r="V19" s="35" t="s">
        <v>46</v>
      </c>
      <c r="W19" s="38" t="s">
        <v>223</v>
      </c>
      <c r="X19" s="199"/>
      <c r="Y19" s="200"/>
      <c r="Z19" s="200"/>
      <c r="AA19" s="201"/>
      <c r="AB19" s="196">
        <v>1</v>
      </c>
      <c r="AC19" s="197">
        <v>3</v>
      </c>
      <c r="AD19" s="197">
        <v>4</v>
      </c>
      <c r="AE19" s="198">
        <v>5</v>
      </c>
    </row>
    <row r="20" spans="1:31" s="70" customFormat="1">
      <c r="A20" s="58" t="s">
        <v>91</v>
      </c>
      <c r="B20" s="22">
        <v>9</v>
      </c>
      <c r="C20" s="234">
        <v>1</v>
      </c>
      <c r="D20" s="258">
        <v>2</v>
      </c>
      <c r="E20" s="61">
        <v>4</v>
      </c>
      <c r="F20" s="62"/>
      <c r="G20" s="13"/>
      <c r="H20" s="24" t="s">
        <v>182</v>
      </c>
      <c r="I20" s="69">
        <f t="shared" si="3"/>
        <v>10</v>
      </c>
      <c r="J20" s="69">
        <v>10</v>
      </c>
      <c r="K20" s="71">
        <v>3</v>
      </c>
      <c r="L20" s="72">
        <v>4</v>
      </c>
      <c r="M20" s="72"/>
      <c r="N20" s="72">
        <v>4</v>
      </c>
      <c r="O20" s="72">
        <v>2</v>
      </c>
      <c r="P20" s="247"/>
      <c r="Q20" s="72"/>
      <c r="R20" s="72"/>
      <c r="U20" s="36"/>
      <c r="V20" s="25" t="s">
        <v>47</v>
      </c>
      <c r="W20" s="29" t="s">
        <v>226</v>
      </c>
      <c r="X20" s="205">
        <v>1</v>
      </c>
      <c r="Y20" s="206">
        <v>2</v>
      </c>
      <c r="Z20" s="206">
        <v>3</v>
      </c>
      <c r="AA20" s="208">
        <v>5</v>
      </c>
      <c r="AB20" s="202"/>
      <c r="AC20" s="203"/>
      <c r="AD20" s="203"/>
      <c r="AE20" s="215"/>
    </row>
    <row r="21" spans="1:31" s="70" customFormat="1">
      <c r="A21" s="58" t="s">
        <v>91</v>
      </c>
      <c r="B21" s="22">
        <v>2</v>
      </c>
      <c r="C21" s="234">
        <v>1</v>
      </c>
      <c r="D21" s="258">
        <v>2</v>
      </c>
      <c r="E21" s="234">
        <v>3</v>
      </c>
      <c r="F21" s="62"/>
      <c r="H21" s="24" t="s">
        <v>273</v>
      </c>
      <c r="I21" s="69">
        <f t="shared" si="3"/>
        <v>11</v>
      </c>
      <c r="J21" s="69">
        <v>11</v>
      </c>
      <c r="K21" s="71">
        <v>4</v>
      </c>
      <c r="L21" s="72">
        <v>4</v>
      </c>
      <c r="M21" s="72">
        <v>1</v>
      </c>
      <c r="N21" s="72">
        <v>4</v>
      </c>
      <c r="O21" s="72">
        <v>2</v>
      </c>
      <c r="P21" s="247"/>
      <c r="Q21" s="72"/>
      <c r="R21" s="72"/>
      <c r="U21" s="36" t="s">
        <v>37</v>
      </c>
      <c r="V21" s="25" t="s">
        <v>48</v>
      </c>
      <c r="W21" s="29" t="s">
        <v>244</v>
      </c>
      <c r="X21" s="202"/>
      <c r="Y21" s="203"/>
      <c r="Z21" s="203"/>
      <c r="AA21" s="204"/>
      <c r="AB21" s="205">
        <v>3</v>
      </c>
      <c r="AC21" s="206">
        <v>4</v>
      </c>
      <c r="AD21" s="206">
        <v>6</v>
      </c>
      <c r="AE21" s="215"/>
    </row>
    <row r="22" spans="1:31" s="70" customFormat="1">
      <c r="A22" s="58" t="s">
        <v>91</v>
      </c>
      <c r="B22" s="22"/>
      <c r="C22" s="22"/>
      <c r="D22" s="22"/>
      <c r="E22" s="22"/>
      <c r="F22" s="62"/>
      <c r="H22" s="24" t="s">
        <v>130</v>
      </c>
      <c r="I22" s="69">
        <f t="shared" si="3"/>
        <v>4</v>
      </c>
      <c r="J22" s="69">
        <v>4</v>
      </c>
      <c r="K22" s="71">
        <v>5</v>
      </c>
      <c r="L22" s="72"/>
      <c r="M22" s="72"/>
      <c r="N22" s="72">
        <v>4</v>
      </c>
      <c r="O22" s="247"/>
      <c r="P22" s="72"/>
      <c r="Q22" s="72"/>
      <c r="R22" s="72"/>
      <c r="U22" s="36" t="s">
        <v>37</v>
      </c>
      <c r="V22" s="25" t="s">
        <v>49</v>
      </c>
      <c r="W22" s="29" t="s">
        <v>235</v>
      </c>
      <c r="X22" s="205">
        <v>1</v>
      </c>
      <c r="Y22" s="206">
        <v>2</v>
      </c>
      <c r="Z22" s="206">
        <v>4</v>
      </c>
      <c r="AA22" s="204"/>
      <c r="AB22" s="202"/>
      <c r="AC22" s="203"/>
      <c r="AD22" s="203"/>
      <c r="AE22" s="215"/>
    </row>
    <row r="23" spans="1:31">
      <c r="H23" s="24" t="s">
        <v>293</v>
      </c>
      <c r="I23" s="69">
        <f t="shared" si="3"/>
        <v>2</v>
      </c>
      <c r="J23" s="23">
        <v>2</v>
      </c>
      <c r="K23" s="71">
        <v>6</v>
      </c>
      <c r="L23" s="72"/>
      <c r="M23" s="72"/>
      <c r="N23" s="72"/>
      <c r="O23" s="72">
        <v>2</v>
      </c>
      <c r="P23" s="247"/>
      <c r="Q23" s="72"/>
      <c r="R23" s="72"/>
      <c r="U23" s="36" t="s">
        <v>37</v>
      </c>
      <c r="V23" s="25" t="s">
        <v>50</v>
      </c>
      <c r="W23" s="29" t="s">
        <v>253</v>
      </c>
      <c r="X23" s="205">
        <v>1</v>
      </c>
      <c r="Y23" s="206">
        <v>2</v>
      </c>
      <c r="Z23" s="206">
        <v>4</v>
      </c>
      <c r="AA23" s="204"/>
      <c r="AB23" s="202"/>
      <c r="AC23" s="203"/>
      <c r="AD23" s="203"/>
      <c r="AE23" s="215"/>
    </row>
    <row r="24" spans="1:31" ht="13.5" thickBot="1">
      <c r="A24" s="307" t="s">
        <v>149</v>
      </c>
      <c r="B24" s="307"/>
      <c r="C24" s="307"/>
      <c r="D24" s="307"/>
      <c r="E24" s="307"/>
      <c r="F24" s="307"/>
      <c r="G24" s="23"/>
      <c r="I24" s="69"/>
      <c r="J24" s="69"/>
      <c r="K24" s="13">
        <f>SUM(L24:R24)</f>
        <v>11</v>
      </c>
      <c r="L24" s="78">
        <v>2</v>
      </c>
      <c r="M24" s="78">
        <v>1</v>
      </c>
      <c r="N24" s="78">
        <v>3</v>
      </c>
      <c r="O24" s="78">
        <v>2</v>
      </c>
      <c r="P24" s="78">
        <v>3</v>
      </c>
      <c r="U24" s="37" t="s">
        <v>37</v>
      </c>
      <c r="V24" s="30" t="s">
        <v>51</v>
      </c>
      <c r="W24" s="31" t="s">
        <v>217</v>
      </c>
      <c r="X24" s="212"/>
      <c r="Y24" s="213"/>
      <c r="Z24" s="213"/>
      <c r="AA24" s="214"/>
      <c r="AB24" s="209">
        <v>1</v>
      </c>
      <c r="AC24" s="210">
        <v>3</v>
      </c>
      <c r="AD24" s="210">
        <v>4</v>
      </c>
      <c r="AE24" s="220"/>
    </row>
    <row r="25" spans="1:31" ht="13.5" thickBot="1">
      <c r="A25" s="22" t="s">
        <v>92</v>
      </c>
      <c r="B25" s="22">
        <v>4</v>
      </c>
      <c r="C25" s="234">
        <v>1</v>
      </c>
      <c r="D25" s="258">
        <v>2</v>
      </c>
      <c r="E25" s="61">
        <v>4</v>
      </c>
      <c r="F25" s="242">
        <v>5</v>
      </c>
      <c r="G25" s="23"/>
      <c r="H25" s="23"/>
      <c r="I25" s="69"/>
      <c r="J25" s="23"/>
      <c r="U25" s="75" t="s">
        <v>20</v>
      </c>
      <c r="V25" s="76"/>
      <c r="W25" s="77"/>
      <c r="X25" s="181"/>
      <c r="Y25" s="182"/>
      <c r="Z25" s="182"/>
      <c r="AA25" s="183"/>
      <c r="AB25" s="181"/>
      <c r="AC25" s="182"/>
      <c r="AD25" s="182"/>
      <c r="AE25" s="183"/>
    </row>
    <row r="26" spans="1:31">
      <c r="A26" s="22" t="s">
        <v>92</v>
      </c>
      <c r="B26" s="22">
        <v>4</v>
      </c>
      <c r="C26" s="234">
        <v>1</v>
      </c>
      <c r="D26" s="234">
        <v>3</v>
      </c>
      <c r="E26" s="61">
        <v>4</v>
      </c>
      <c r="F26" s="242">
        <v>5</v>
      </c>
      <c r="G26" s="23"/>
      <c r="H26" s="23"/>
      <c r="I26" s="69"/>
      <c r="J26" s="23"/>
      <c r="U26" s="34" t="s">
        <v>52</v>
      </c>
      <c r="V26" s="35" t="s">
        <v>53</v>
      </c>
      <c r="W26" s="38" t="s">
        <v>227</v>
      </c>
      <c r="X26" s="196">
        <v>1</v>
      </c>
      <c r="Y26" s="197">
        <v>2</v>
      </c>
      <c r="Z26" s="197">
        <v>3</v>
      </c>
      <c r="AA26" s="198">
        <v>5</v>
      </c>
      <c r="AB26" s="199"/>
      <c r="AC26" s="200"/>
      <c r="AD26" s="200"/>
      <c r="AE26" s="201"/>
    </row>
    <row r="27" spans="1:31">
      <c r="A27" s="22" t="s">
        <v>92</v>
      </c>
      <c r="B27" s="22">
        <v>4</v>
      </c>
      <c r="C27" s="234">
        <v>3</v>
      </c>
      <c r="D27" s="258">
        <v>2</v>
      </c>
      <c r="E27" s="61">
        <v>4</v>
      </c>
      <c r="F27" s="242">
        <v>5</v>
      </c>
      <c r="G27" s="23"/>
      <c r="H27" s="23"/>
      <c r="I27" s="23"/>
      <c r="J27" s="23"/>
      <c r="U27" s="42"/>
      <c r="V27" s="25" t="s">
        <v>54</v>
      </c>
      <c r="W27" s="29" t="s">
        <v>226</v>
      </c>
      <c r="X27" s="205">
        <v>1</v>
      </c>
      <c r="Y27" s="206">
        <v>2</v>
      </c>
      <c r="Z27" s="206">
        <v>3</v>
      </c>
      <c r="AA27" s="208">
        <v>5</v>
      </c>
      <c r="AB27" s="202"/>
      <c r="AC27" s="203"/>
      <c r="AD27" s="203"/>
      <c r="AE27" s="204"/>
    </row>
    <row r="28" spans="1:31">
      <c r="A28" s="22" t="s">
        <v>92</v>
      </c>
      <c r="B28" s="22"/>
      <c r="C28" s="22"/>
      <c r="D28" s="22"/>
      <c r="E28" s="22"/>
      <c r="F28" s="22"/>
      <c r="G28" s="23"/>
      <c r="H28" s="23"/>
      <c r="I28" s="23"/>
      <c r="J28" s="23"/>
      <c r="U28" s="42"/>
      <c r="V28" s="25" t="s">
        <v>55</v>
      </c>
      <c r="W28" s="29" t="s">
        <v>243</v>
      </c>
      <c r="X28" s="202"/>
      <c r="Y28" s="203"/>
      <c r="Z28" s="203"/>
      <c r="AA28" s="204"/>
      <c r="AB28" s="205">
        <v>1</v>
      </c>
      <c r="AC28" s="206">
        <v>3</v>
      </c>
      <c r="AD28" s="206">
        <v>4</v>
      </c>
      <c r="AE28" s="208">
        <v>5</v>
      </c>
    </row>
    <row r="29" spans="1:31">
      <c r="B29" s="23"/>
      <c r="C29" s="23"/>
      <c r="D29" s="23"/>
      <c r="E29" s="23"/>
      <c r="F29" s="23"/>
      <c r="G29" s="23"/>
      <c r="H29" s="23"/>
      <c r="I29" s="23"/>
      <c r="J29" s="23"/>
      <c r="U29" s="36"/>
      <c r="V29" s="25" t="s">
        <v>56</v>
      </c>
      <c r="W29" s="29" t="s">
        <v>248</v>
      </c>
      <c r="X29" s="202"/>
      <c r="Y29" s="203"/>
      <c r="Z29" s="203"/>
      <c r="AA29" s="204"/>
      <c r="AB29" s="205">
        <v>1</v>
      </c>
      <c r="AC29" s="206">
        <v>3</v>
      </c>
      <c r="AD29" s="206">
        <v>4</v>
      </c>
      <c r="AE29" s="208">
        <v>5</v>
      </c>
    </row>
    <row r="30" spans="1:31" ht="13.5" thickBot="1">
      <c r="A30" s="22" t="s">
        <v>93</v>
      </c>
      <c r="B30" s="22">
        <v>4</v>
      </c>
      <c r="C30" s="234">
        <v>1</v>
      </c>
      <c r="D30" s="234">
        <v>3</v>
      </c>
      <c r="E30" s="61">
        <v>4</v>
      </c>
      <c r="F30" s="62"/>
      <c r="G30" s="23"/>
      <c r="H30" s="23"/>
      <c r="I30" s="23"/>
      <c r="J30" s="23"/>
      <c r="U30" s="43"/>
      <c r="V30" s="30" t="s">
        <v>57</v>
      </c>
      <c r="W30" s="31" t="s">
        <v>233</v>
      </c>
      <c r="X30" s="209">
        <v>1</v>
      </c>
      <c r="Y30" s="210">
        <v>2</v>
      </c>
      <c r="Z30" s="210">
        <v>3</v>
      </c>
      <c r="AA30" s="211">
        <v>5</v>
      </c>
      <c r="AB30" s="212"/>
      <c r="AC30" s="213"/>
      <c r="AD30" s="213"/>
      <c r="AE30" s="220"/>
    </row>
    <row r="31" spans="1:31">
      <c r="A31" s="22" t="s">
        <v>93</v>
      </c>
      <c r="B31" s="22">
        <v>1</v>
      </c>
      <c r="C31" s="234">
        <v>1</v>
      </c>
      <c r="D31" s="258">
        <v>2</v>
      </c>
      <c r="E31" s="61">
        <v>4</v>
      </c>
      <c r="F31" s="62"/>
      <c r="G31" s="23"/>
      <c r="H31" s="23"/>
      <c r="I31" s="23"/>
      <c r="J31" s="23"/>
      <c r="U31" s="34" t="s">
        <v>58</v>
      </c>
      <c r="V31" s="35" t="s">
        <v>59</v>
      </c>
      <c r="W31" s="38" t="s">
        <v>239</v>
      </c>
      <c r="X31" s="196">
        <v>1</v>
      </c>
      <c r="Y31" s="197">
        <v>2</v>
      </c>
      <c r="Z31" s="197">
        <v>3</v>
      </c>
      <c r="AA31" s="198">
        <v>5</v>
      </c>
      <c r="AB31" s="199"/>
      <c r="AC31" s="200"/>
      <c r="AD31" s="200"/>
      <c r="AE31" s="216"/>
    </row>
    <row r="32" spans="1:31">
      <c r="A32" s="22" t="s">
        <v>93</v>
      </c>
      <c r="B32" s="22">
        <v>4</v>
      </c>
      <c r="C32" s="234">
        <v>3</v>
      </c>
      <c r="D32" s="61">
        <v>4</v>
      </c>
      <c r="E32" s="242">
        <v>5</v>
      </c>
      <c r="F32" s="62"/>
      <c r="G32" s="23"/>
      <c r="H32" s="23"/>
      <c r="I32" s="23"/>
      <c r="J32" s="23"/>
      <c r="U32" s="36"/>
      <c r="V32" s="25" t="s">
        <v>60</v>
      </c>
      <c r="W32" s="29" t="s">
        <v>228</v>
      </c>
      <c r="X32" s="217"/>
      <c r="Y32" s="221"/>
      <c r="Z32" s="221"/>
      <c r="AA32" s="222"/>
      <c r="AB32" s="205">
        <v>3</v>
      </c>
      <c r="AC32" s="206">
        <v>2</v>
      </c>
      <c r="AD32" s="206">
        <v>4</v>
      </c>
      <c r="AE32" s="208">
        <v>5</v>
      </c>
    </row>
    <row r="33" spans="1:31">
      <c r="A33" s="22" t="s">
        <v>93</v>
      </c>
      <c r="B33" s="22">
        <v>2</v>
      </c>
      <c r="C33" s="234">
        <v>3</v>
      </c>
      <c r="D33" s="61">
        <v>4</v>
      </c>
      <c r="E33" s="235">
        <v>6</v>
      </c>
      <c r="F33" s="62"/>
      <c r="G33" s="23"/>
      <c r="H33" s="23"/>
      <c r="I33" s="23"/>
      <c r="J33" s="23"/>
      <c r="U33" s="36" t="s">
        <v>37</v>
      </c>
      <c r="V33" s="25" t="s">
        <v>61</v>
      </c>
      <c r="W33" s="29" t="s">
        <v>229</v>
      </c>
      <c r="X33" s="205">
        <v>1</v>
      </c>
      <c r="Y33" s="206">
        <v>2</v>
      </c>
      <c r="Z33" s="206">
        <v>4</v>
      </c>
      <c r="AA33" s="204"/>
      <c r="AB33" s="202"/>
      <c r="AC33" s="203"/>
      <c r="AD33" s="203"/>
      <c r="AE33" s="215"/>
    </row>
    <row r="34" spans="1:31">
      <c r="A34" s="22" t="s">
        <v>93</v>
      </c>
      <c r="B34" s="22"/>
      <c r="C34" s="22"/>
      <c r="D34" s="22"/>
      <c r="E34" s="22"/>
      <c r="F34" s="62"/>
      <c r="G34" s="23"/>
      <c r="H34" s="23"/>
      <c r="I34" s="23"/>
      <c r="J34" s="23"/>
      <c r="U34" s="36" t="s">
        <v>37</v>
      </c>
      <c r="V34" s="25" t="s">
        <v>62</v>
      </c>
      <c r="W34" s="29" t="s">
        <v>240</v>
      </c>
      <c r="X34" s="202"/>
      <c r="Y34" s="203"/>
      <c r="Z34" s="203"/>
      <c r="AA34" s="223"/>
      <c r="AB34" s="205">
        <v>3</v>
      </c>
      <c r="AC34" s="206">
        <v>4</v>
      </c>
      <c r="AD34" s="206">
        <v>5</v>
      </c>
      <c r="AE34" s="215"/>
    </row>
    <row r="35" spans="1:31">
      <c r="G35" s="23"/>
      <c r="H35" s="23"/>
      <c r="I35" s="23"/>
      <c r="J35" s="23"/>
      <c r="U35" s="36" t="s">
        <v>37</v>
      </c>
      <c r="V35" s="25" t="s">
        <v>63</v>
      </c>
      <c r="W35" s="29" t="s">
        <v>222</v>
      </c>
      <c r="X35" s="202"/>
      <c r="Y35" s="203"/>
      <c r="Z35" s="203"/>
      <c r="AA35" s="223"/>
      <c r="AB35" s="224">
        <v>3</v>
      </c>
      <c r="AC35" s="225">
        <v>4</v>
      </c>
      <c r="AD35" s="225">
        <v>5</v>
      </c>
      <c r="AE35" s="215"/>
    </row>
    <row r="36" spans="1:31" ht="13.5" thickBot="1">
      <c r="G36" s="23"/>
      <c r="H36" s="23"/>
      <c r="I36" s="23"/>
      <c r="J36" s="23"/>
      <c r="U36" s="44" t="s">
        <v>37</v>
      </c>
      <c r="V36" s="45" t="s">
        <v>64</v>
      </c>
      <c r="W36" s="46" t="s">
        <v>249</v>
      </c>
      <c r="X36" s="209">
        <v>1</v>
      </c>
      <c r="Y36" s="210">
        <v>2</v>
      </c>
      <c r="Z36" s="210">
        <v>4</v>
      </c>
      <c r="AA36" s="226"/>
      <c r="AB36" s="212"/>
      <c r="AC36" s="213"/>
      <c r="AD36" s="213"/>
      <c r="AE36" s="220"/>
    </row>
    <row r="37" spans="1:31">
      <c r="B37" s="23"/>
      <c r="C37" s="23"/>
      <c r="D37" s="23"/>
      <c r="E37" s="23"/>
      <c r="F37" s="23"/>
      <c r="U37" s="34" t="s">
        <v>65</v>
      </c>
      <c r="V37" s="35" t="s">
        <v>66</v>
      </c>
      <c r="W37" s="38" t="s">
        <v>231</v>
      </c>
      <c r="X37" s="196">
        <v>1</v>
      </c>
      <c r="Y37" s="197">
        <v>2</v>
      </c>
      <c r="Z37" s="197">
        <v>4</v>
      </c>
      <c r="AA37" s="227"/>
      <c r="AB37" s="199"/>
      <c r="AC37" s="200"/>
      <c r="AD37" s="200"/>
      <c r="AE37" s="216"/>
    </row>
    <row r="38" spans="1:31">
      <c r="B38" s="23"/>
      <c r="C38" s="23"/>
      <c r="D38" s="23"/>
      <c r="E38" s="23"/>
      <c r="F38" s="23"/>
      <c r="U38" s="47" t="s">
        <v>37</v>
      </c>
      <c r="V38" s="25" t="s">
        <v>67</v>
      </c>
      <c r="W38" s="29" t="s">
        <v>237</v>
      </c>
      <c r="X38" s="228"/>
      <c r="Y38" s="229"/>
      <c r="Z38" s="229"/>
      <c r="AA38" s="223"/>
      <c r="AB38" s="205">
        <v>3</v>
      </c>
      <c r="AC38" s="206">
        <v>4</v>
      </c>
      <c r="AD38" s="206">
        <v>5</v>
      </c>
      <c r="AE38" s="215"/>
    </row>
    <row r="39" spans="1:31">
      <c r="B39" s="23"/>
      <c r="C39" s="23"/>
      <c r="D39" s="23"/>
      <c r="E39" s="23"/>
      <c r="F39" s="23"/>
      <c r="U39" s="36" t="s">
        <v>37</v>
      </c>
      <c r="V39" s="25" t="s">
        <v>68</v>
      </c>
      <c r="W39" s="29" t="s">
        <v>236</v>
      </c>
      <c r="X39" s="205">
        <v>1</v>
      </c>
      <c r="Y39" s="206">
        <v>2</v>
      </c>
      <c r="Z39" s="206">
        <v>4</v>
      </c>
      <c r="AA39" s="223"/>
      <c r="AB39" s="217"/>
      <c r="AC39" s="221"/>
      <c r="AD39" s="221"/>
      <c r="AE39" s="215"/>
    </row>
    <row r="40" spans="1:31">
      <c r="B40" s="23"/>
      <c r="C40" s="23"/>
      <c r="D40" s="23"/>
      <c r="E40" s="23"/>
      <c r="F40" s="23"/>
      <c r="U40" s="36" t="s">
        <v>37</v>
      </c>
      <c r="V40" s="25" t="s">
        <v>69</v>
      </c>
      <c r="W40" s="29" t="s">
        <v>250</v>
      </c>
      <c r="X40" s="202"/>
      <c r="Y40" s="203"/>
      <c r="Z40" s="203"/>
      <c r="AA40" s="223"/>
      <c r="AB40" s="205">
        <v>3</v>
      </c>
      <c r="AC40" s="206">
        <v>4</v>
      </c>
      <c r="AD40" s="206">
        <v>5</v>
      </c>
      <c r="AE40" s="215"/>
    </row>
    <row r="41" spans="1:31">
      <c r="B41" s="23"/>
      <c r="C41" s="23"/>
      <c r="D41" s="23"/>
      <c r="E41" s="23"/>
      <c r="F41" s="23"/>
      <c r="U41" s="36" t="s">
        <v>37</v>
      </c>
      <c r="V41" s="25" t="s">
        <v>70</v>
      </c>
      <c r="W41" s="29" t="s">
        <v>230</v>
      </c>
      <c r="X41" s="202"/>
      <c r="Y41" s="203"/>
      <c r="Z41" s="203"/>
      <c r="AA41" s="204"/>
      <c r="AB41" s="205">
        <v>1</v>
      </c>
      <c r="AC41" s="206">
        <v>3</v>
      </c>
      <c r="AD41" s="206">
        <v>4</v>
      </c>
      <c r="AE41" s="215"/>
    </row>
    <row r="42" spans="1:31">
      <c r="B42" s="23"/>
      <c r="C42" s="23"/>
      <c r="D42" s="23"/>
      <c r="E42" s="23"/>
      <c r="F42" s="23"/>
      <c r="U42" s="36" t="s">
        <v>37</v>
      </c>
      <c r="V42" s="25" t="s">
        <v>71</v>
      </c>
      <c r="W42" s="29" t="s">
        <v>221</v>
      </c>
      <c r="X42" s="205">
        <v>1</v>
      </c>
      <c r="Y42" s="206">
        <v>2</v>
      </c>
      <c r="Z42" s="206">
        <v>4</v>
      </c>
      <c r="AA42" s="204"/>
      <c r="AB42" s="202"/>
      <c r="AC42" s="203"/>
      <c r="AD42" s="203"/>
      <c r="AE42" s="215"/>
    </row>
    <row r="43" spans="1:31" ht="13.5" thickBot="1">
      <c r="B43" s="23"/>
      <c r="C43" s="23"/>
      <c r="D43" s="23"/>
      <c r="E43" s="23"/>
      <c r="F43" s="23"/>
      <c r="U43" s="37" t="s">
        <v>37</v>
      </c>
      <c r="V43" s="30" t="s">
        <v>72</v>
      </c>
      <c r="W43" s="31" t="s">
        <v>247</v>
      </c>
      <c r="X43" s="209">
        <v>1</v>
      </c>
      <c r="Y43" s="210">
        <v>2</v>
      </c>
      <c r="Z43" s="210">
        <v>3</v>
      </c>
      <c r="AA43" s="214"/>
      <c r="AB43" s="212"/>
      <c r="AC43" s="213"/>
      <c r="AD43" s="213"/>
      <c r="AE43" s="220"/>
    </row>
    <row r="44" spans="1:31">
      <c r="B44" s="23"/>
      <c r="C44" s="23"/>
      <c r="D44" s="23"/>
      <c r="E44" s="23"/>
      <c r="F44" s="23"/>
      <c r="U44" s="34" t="s">
        <v>73</v>
      </c>
      <c r="V44" s="35" t="s">
        <v>74</v>
      </c>
      <c r="W44" s="38" t="s">
        <v>234</v>
      </c>
      <c r="X44" s="199"/>
      <c r="Y44" s="200"/>
      <c r="Z44" s="200"/>
      <c r="AA44" s="201"/>
      <c r="AB44" s="196">
        <v>3</v>
      </c>
      <c r="AC44" s="197">
        <v>2</v>
      </c>
      <c r="AD44" s="197">
        <v>4</v>
      </c>
      <c r="AE44" s="230">
        <v>5</v>
      </c>
    </row>
    <row r="45" spans="1:31">
      <c r="B45" s="23"/>
      <c r="C45" s="23"/>
      <c r="D45" s="23"/>
      <c r="E45" s="23"/>
      <c r="F45" s="23"/>
      <c r="U45" s="36"/>
      <c r="V45" s="25" t="s">
        <v>75</v>
      </c>
      <c r="W45" s="29" t="s">
        <v>225</v>
      </c>
      <c r="X45" s="205">
        <v>1</v>
      </c>
      <c r="Y45" s="206">
        <v>2</v>
      </c>
      <c r="Z45" s="206">
        <v>3</v>
      </c>
      <c r="AA45" s="208">
        <v>5</v>
      </c>
      <c r="AB45" s="202"/>
      <c r="AC45" s="203"/>
      <c r="AD45" s="203"/>
      <c r="AE45" s="204"/>
    </row>
    <row r="46" spans="1:31">
      <c r="B46" s="23"/>
      <c r="C46" s="23"/>
      <c r="D46" s="23"/>
      <c r="E46" s="23"/>
      <c r="F46" s="23"/>
      <c r="U46" s="36"/>
      <c r="V46" s="25" t="s">
        <v>76</v>
      </c>
      <c r="W46" s="29" t="s">
        <v>252</v>
      </c>
      <c r="X46" s="231">
        <v>1</v>
      </c>
      <c r="Y46" s="232">
        <v>2</v>
      </c>
      <c r="Z46" s="232">
        <v>3</v>
      </c>
      <c r="AA46" s="233">
        <v>5</v>
      </c>
      <c r="AB46" s="202"/>
      <c r="AC46" s="203"/>
      <c r="AD46" s="203"/>
      <c r="AE46" s="204"/>
    </row>
    <row r="47" spans="1:31">
      <c r="B47" s="23"/>
      <c r="C47" s="23"/>
      <c r="D47" s="23"/>
      <c r="E47" s="23"/>
      <c r="F47" s="23"/>
      <c r="U47" s="36"/>
      <c r="V47" s="25" t="s">
        <v>77</v>
      </c>
      <c r="W47" s="29" t="s">
        <v>232</v>
      </c>
      <c r="X47" s="202"/>
      <c r="Y47" s="203"/>
      <c r="Z47" s="203"/>
      <c r="AA47" s="204"/>
      <c r="AB47" s="205">
        <v>3</v>
      </c>
      <c r="AC47" s="206">
        <v>2</v>
      </c>
      <c r="AD47" s="206">
        <v>4</v>
      </c>
      <c r="AE47" s="207">
        <v>5</v>
      </c>
    </row>
    <row r="48" spans="1:31" ht="13.5" thickBot="1">
      <c r="B48" s="23"/>
      <c r="C48" s="23"/>
      <c r="D48" s="23"/>
      <c r="E48" s="23"/>
      <c r="F48" s="23"/>
      <c r="U48" s="37"/>
      <c r="V48" s="30" t="s">
        <v>78</v>
      </c>
      <c r="W48" s="31" t="s">
        <v>224</v>
      </c>
      <c r="X48" s="212"/>
      <c r="Y48" s="213"/>
      <c r="Z48" s="213"/>
      <c r="AA48" s="214"/>
      <c r="AB48" s="209">
        <v>3</v>
      </c>
      <c r="AC48" s="210">
        <v>2</v>
      </c>
      <c r="AD48" s="210">
        <v>4</v>
      </c>
      <c r="AE48" s="211">
        <v>5</v>
      </c>
    </row>
    <row r="49" spans="2:27">
      <c r="B49" s="23"/>
      <c r="C49" s="23"/>
      <c r="D49" s="23"/>
      <c r="E49" s="23"/>
      <c r="F49" s="23"/>
    </row>
    <row r="50" spans="2:27" ht="13.5" thickBot="1">
      <c r="Y50" s="49" t="s">
        <v>79</v>
      </c>
      <c r="Z50" s="50"/>
      <c r="AA50" s="51">
        <f>SUM(AA51:AA57)</f>
        <v>0</v>
      </c>
    </row>
    <row r="51" spans="2:27">
      <c r="Y51" s="52"/>
      <c r="Z51" s="53"/>
      <c r="AA51" s="54">
        <f>COUNTIF($X$2:$AE$48,"=BW")</f>
        <v>0</v>
      </c>
    </row>
    <row r="52" spans="2:27">
      <c r="Y52" s="52" t="s">
        <v>138</v>
      </c>
      <c r="Z52" s="53" t="s">
        <v>140</v>
      </c>
      <c r="AA52" s="54">
        <f>COUNTIF($X$2:$AE$48,"=ZW")</f>
        <v>0</v>
      </c>
    </row>
    <row r="53" spans="2:27">
      <c r="Y53" s="52" t="s">
        <v>145</v>
      </c>
      <c r="Z53" s="53" t="s">
        <v>144</v>
      </c>
      <c r="AA53" s="54">
        <f>COUNTIF($X$2:$AE$48,"=TS")</f>
        <v>0</v>
      </c>
    </row>
    <row r="54" spans="2:27">
      <c r="Y54" s="52" t="s">
        <v>103</v>
      </c>
      <c r="Z54" s="53" t="s">
        <v>141</v>
      </c>
      <c r="AA54" s="54">
        <f>COUNTIF($X$2:$AE$48,"=FV")</f>
        <v>0</v>
      </c>
    </row>
    <row r="55" spans="2:27">
      <c r="Y55" s="52" t="s">
        <v>147</v>
      </c>
      <c r="Z55" s="53" t="s">
        <v>148</v>
      </c>
      <c r="AA55" s="54">
        <f>COUNTIF($X$2:$AE$48,"=CS")</f>
        <v>0</v>
      </c>
    </row>
    <row r="56" spans="2:27">
      <c r="Y56" s="52"/>
      <c r="Z56" s="53"/>
      <c r="AA56" s="54">
        <f>COUNTIF($X$2:$AE$48,"=KM")</f>
        <v>0</v>
      </c>
    </row>
    <row r="57" spans="2:27">
      <c r="Y57" s="55"/>
      <c r="Z57" s="56"/>
      <c r="AA57" s="57">
        <v>0</v>
      </c>
    </row>
  </sheetData>
  <mergeCells count="6">
    <mergeCell ref="AB1:AE1"/>
    <mergeCell ref="A24:F24"/>
    <mergeCell ref="A15:F15"/>
    <mergeCell ref="L17:R17"/>
    <mergeCell ref="U1:W1"/>
    <mergeCell ref="X1:AA1"/>
  </mergeCells>
  <conditionalFormatting sqref="C10:D10">
    <cfRule type="cellIs" dxfId="11" priority="4" stopIfTrue="1" operator="lessThan">
      <formula>48</formula>
    </cfRule>
    <cfRule type="cellIs" dxfId="10" priority="8" stopIfTrue="1" operator="greaterThan">
      <formula>48</formula>
    </cfRule>
    <cfRule type="cellIs" dxfId="9" priority="9" stopIfTrue="1" operator="equal">
      <formula>48</formula>
    </cfRule>
  </conditionalFormatting>
  <conditionalFormatting sqref="E10:F10">
    <cfRule type="cellIs" dxfId="8" priority="5" stopIfTrue="1" operator="lessThan">
      <formula>33</formula>
    </cfRule>
    <cfRule type="cellIs" dxfId="7" priority="6" stopIfTrue="1" operator="equal">
      <formula>33</formula>
    </cfRule>
    <cfRule type="cellIs" dxfId="6" priority="7" stopIfTrue="1" operator="greaterThan">
      <formula>33</formula>
    </cfRule>
  </conditionalFormatting>
  <conditionalFormatting sqref="G3:G9">
    <cfRule type="cellIs" dxfId="5" priority="10" stopIfTrue="1" operator="equal">
      <formula>$A3</formula>
    </cfRule>
  </conditionalFormatting>
  <conditionalFormatting sqref="G10">
    <cfRule type="cellIs" dxfId="4" priority="12" stopIfTrue="1" operator="equal">
      <formula>162</formula>
    </cfRule>
  </conditionalFormatting>
  <conditionalFormatting sqref="K10">
    <cfRule type="cellIs" dxfId="3" priority="3" stopIfTrue="1" operator="equal">
      <formula>162</formula>
    </cfRule>
  </conditionalFormatting>
  <pageMargins left="0.75" right="0.75" top="1" bottom="1" header="0.5" footer="0.5"/>
  <pageSetup orientation="portrait" horizontalDpi="4294967293" r:id="rId1"/>
  <headerFooter alignWithMargins="0">
    <oddFooter>&amp;L&amp;1#&amp;"Calibri"&amp;10&amp;K737373Caterpillar: Confidential Green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7A9E6A-8AA9-4197-B5CA-2704EC50284B}">
  <sheetPr codeName="Sheet3"/>
  <dimension ref="B2:AK48"/>
  <sheetViews>
    <sheetView zoomScaleNormal="100" workbookViewId="0">
      <selection activeCell="U18" sqref="U18"/>
    </sheetView>
  </sheetViews>
  <sheetFormatPr defaultRowHeight="12.75"/>
  <cols>
    <col min="1" max="1" width="2" customWidth="1"/>
    <col min="2" max="3" width="3.7109375" customWidth="1"/>
    <col min="4" max="4" width="11.28515625" customWidth="1"/>
    <col min="5" max="6" width="3.7109375" customWidth="1"/>
    <col min="7" max="7" width="11.28515625" customWidth="1"/>
    <col min="8" max="9" width="3.7109375" customWidth="1"/>
    <col min="10" max="10" width="11.28515625" customWidth="1"/>
    <col min="11" max="12" width="3.7109375" customWidth="1"/>
    <col min="13" max="13" width="11.28515625" customWidth="1"/>
    <col min="14" max="15" width="3.7109375" customWidth="1"/>
    <col min="16" max="16" width="11.28515625" customWidth="1"/>
    <col min="17" max="18" width="3.7109375" customWidth="1"/>
    <col min="19" max="19" width="11.28515625" customWidth="1"/>
    <col min="20" max="21" width="3.7109375" customWidth="1"/>
    <col min="22" max="22" width="11.28515625" customWidth="1"/>
    <col min="23" max="23" width="1.5703125" customWidth="1"/>
    <col min="24" max="24" width="21.140625" customWidth="1"/>
    <col min="25" max="25" width="7" customWidth="1"/>
    <col min="26" max="26" width="7.28515625" customWidth="1"/>
    <col min="27" max="27" width="10.140625" customWidth="1"/>
    <col min="28" max="28" width="2.28515625" customWidth="1"/>
    <col min="30" max="30" width="5.28515625" customWidth="1"/>
  </cols>
  <sheetData>
    <row r="2" spans="2:37">
      <c r="B2" s="324" t="s">
        <v>107</v>
      </c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6"/>
      <c r="X2" s="313" t="s">
        <v>9</v>
      </c>
      <c r="Y2" s="314"/>
      <c r="Z2" s="314"/>
      <c r="AA2" s="314"/>
      <c r="AD2" s="63" t="s">
        <v>166</v>
      </c>
      <c r="AE2" s="79">
        <v>1</v>
      </c>
      <c r="AF2" s="79">
        <v>2</v>
      </c>
      <c r="AG2" s="79">
        <v>3</v>
      </c>
      <c r="AH2" s="79">
        <v>4</v>
      </c>
      <c r="AI2" s="79">
        <v>5</v>
      </c>
      <c r="AJ2" s="79">
        <v>6</v>
      </c>
      <c r="AK2" s="79">
        <v>7</v>
      </c>
    </row>
    <row r="3" spans="2:37">
      <c r="B3" s="327" t="s">
        <v>1</v>
      </c>
      <c r="C3" s="328"/>
      <c r="D3" s="329"/>
      <c r="E3" s="327" t="s">
        <v>2</v>
      </c>
      <c r="F3" s="328"/>
      <c r="G3" s="329"/>
      <c r="H3" s="330" t="s">
        <v>3</v>
      </c>
      <c r="I3" s="331"/>
      <c r="J3" s="332"/>
      <c r="K3" s="330" t="s">
        <v>4</v>
      </c>
      <c r="L3" s="331"/>
      <c r="M3" s="332"/>
      <c r="N3" s="330" t="s">
        <v>104</v>
      </c>
      <c r="O3" s="331"/>
      <c r="P3" s="332"/>
      <c r="Q3" s="327" t="s">
        <v>105</v>
      </c>
      <c r="R3" s="328"/>
      <c r="S3" s="329"/>
      <c r="T3" s="327" t="s">
        <v>106</v>
      </c>
      <c r="U3" s="328"/>
      <c r="V3" s="329"/>
      <c r="X3" s="24" t="s">
        <v>263</v>
      </c>
      <c r="Y3" s="21" t="s">
        <v>354</v>
      </c>
      <c r="Z3" s="25" t="s">
        <v>309</v>
      </c>
      <c r="AA3" s="268" t="s">
        <v>264</v>
      </c>
      <c r="AD3" s="63" t="s">
        <v>134</v>
      </c>
      <c r="AE3" s="63"/>
      <c r="AF3" s="63"/>
      <c r="AG3" s="63"/>
      <c r="AH3" s="63"/>
      <c r="AI3" s="63"/>
      <c r="AJ3" s="63"/>
      <c r="AK3" s="63"/>
    </row>
    <row r="4" spans="2:37">
      <c r="B4" s="22" t="s">
        <v>154</v>
      </c>
      <c r="C4" s="22">
        <v>9</v>
      </c>
      <c r="D4" s="19" t="s">
        <v>155</v>
      </c>
      <c r="E4" s="22" t="s">
        <v>154</v>
      </c>
      <c r="F4" s="22">
        <v>9</v>
      </c>
      <c r="G4" s="19" t="s">
        <v>155</v>
      </c>
      <c r="H4" s="22" t="s">
        <v>154</v>
      </c>
      <c r="I4" s="22">
        <v>9</v>
      </c>
      <c r="J4" s="19" t="s">
        <v>155</v>
      </c>
      <c r="K4" s="22" t="s">
        <v>154</v>
      </c>
      <c r="L4" s="22">
        <v>9</v>
      </c>
      <c r="M4" s="19" t="s">
        <v>155</v>
      </c>
      <c r="N4" s="22" t="s">
        <v>154</v>
      </c>
      <c r="O4" s="22">
        <v>9</v>
      </c>
      <c r="P4" s="19" t="s">
        <v>155</v>
      </c>
      <c r="Q4" s="22" t="s">
        <v>154</v>
      </c>
      <c r="R4" s="22">
        <v>9</v>
      </c>
      <c r="S4" s="19" t="s">
        <v>155</v>
      </c>
      <c r="T4" s="22" t="s">
        <v>154</v>
      </c>
      <c r="U4" s="22">
        <v>9</v>
      </c>
      <c r="V4" s="19" t="s">
        <v>155</v>
      </c>
      <c r="X4" s="24" t="s">
        <v>255</v>
      </c>
      <c r="Y4" s="21" t="s">
        <v>355</v>
      </c>
      <c r="Z4" s="25" t="s">
        <v>309</v>
      </c>
      <c r="AA4" s="268" t="s">
        <v>266</v>
      </c>
      <c r="AD4" s="63" t="s">
        <v>14</v>
      </c>
      <c r="AE4" s="63"/>
      <c r="AF4" s="63"/>
      <c r="AG4" s="63"/>
      <c r="AH4" s="63"/>
      <c r="AI4" s="63"/>
      <c r="AJ4" s="63"/>
      <c r="AK4" s="63"/>
    </row>
    <row r="5" spans="2:37">
      <c r="B5" s="22" t="s">
        <v>152</v>
      </c>
      <c r="C5" s="22">
        <v>2</v>
      </c>
      <c r="D5" s="19" t="s">
        <v>153</v>
      </c>
      <c r="E5" s="22" t="s">
        <v>152</v>
      </c>
      <c r="F5" s="22">
        <v>2</v>
      </c>
      <c r="G5" s="19" t="s">
        <v>153</v>
      </c>
      <c r="H5" s="22" t="s">
        <v>152</v>
      </c>
      <c r="I5" s="22">
        <v>2</v>
      </c>
      <c r="J5" s="19" t="s">
        <v>153</v>
      </c>
      <c r="K5" s="22" t="s">
        <v>152</v>
      </c>
      <c r="L5" s="22">
        <v>2</v>
      </c>
      <c r="M5" s="19" t="s">
        <v>153</v>
      </c>
      <c r="N5" s="22" t="s">
        <v>152</v>
      </c>
      <c r="O5" s="22">
        <v>2</v>
      </c>
      <c r="P5" s="19" t="s">
        <v>153</v>
      </c>
      <c r="Q5" s="22" t="s">
        <v>152</v>
      </c>
      <c r="R5" s="22">
        <v>2</v>
      </c>
      <c r="S5" s="19" t="s">
        <v>153</v>
      </c>
      <c r="T5" s="22" t="s">
        <v>152</v>
      </c>
      <c r="U5" s="22">
        <v>2</v>
      </c>
      <c r="V5" s="19" t="s">
        <v>153</v>
      </c>
      <c r="X5" s="24" t="s">
        <v>345</v>
      </c>
      <c r="Y5" s="21" t="s">
        <v>355</v>
      </c>
      <c r="Z5" s="25" t="s">
        <v>309</v>
      </c>
      <c r="AA5" s="268" t="s">
        <v>265</v>
      </c>
      <c r="AD5" s="63" t="s">
        <v>15</v>
      </c>
      <c r="AE5" s="63"/>
      <c r="AF5" s="63"/>
      <c r="AG5" s="63"/>
      <c r="AH5" s="63"/>
      <c r="AI5" s="63"/>
      <c r="AJ5" s="63"/>
      <c r="AK5" s="63"/>
    </row>
    <row r="6" spans="2:37">
      <c r="B6" s="22" t="s">
        <v>6</v>
      </c>
      <c r="C6" s="22"/>
      <c r="D6" s="19" t="s">
        <v>112</v>
      </c>
      <c r="E6" s="22" t="s">
        <v>6</v>
      </c>
      <c r="F6" s="22"/>
      <c r="G6" s="19" t="s">
        <v>112</v>
      </c>
      <c r="H6" s="22" t="s">
        <v>6</v>
      </c>
      <c r="I6" s="22"/>
      <c r="J6" s="271" t="s">
        <v>112</v>
      </c>
      <c r="K6" s="22" t="s">
        <v>6</v>
      </c>
      <c r="L6" s="22"/>
      <c r="M6" s="19" t="s">
        <v>112</v>
      </c>
      <c r="N6" s="22" t="s">
        <v>6</v>
      </c>
      <c r="O6" s="22"/>
      <c r="P6" s="19" t="s">
        <v>112</v>
      </c>
      <c r="Q6" s="22" t="s">
        <v>6</v>
      </c>
      <c r="R6" s="22"/>
      <c r="S6" s="19" t="s">
        <v>112</v>
      </c>
      <c r="T6" s="22" t="s">
        <v>6</v>
      </c>
      <c r="U6" s="22"/>
      <c r="V6" s="19" t="s">
        <v>175</v>
      </c>
      <c r="X6" s="24" t="s">
        <v>296</v>
      </c>
      <c r="Y6" s="21" t="s">
        <v>355</v>
      </c>
      <c r="Z6" s="25" t="s">
        <v>310</v>
      </c>
      <c r="AA6" s="268" t="s">
        <v>308</v>
      </c>
      <c r="AD6" s="63" t="s">
        <v>16</v>
      </c>
      <c r="AE6" s="63"/>
      <c r="AF6" s="63"/>
      <c r="AG6" s="63"/>
      <c r="AH6" s="63"/>
      <c r="AI6" s="63"/>
      <c r="AJ6" s="63"/>
      <c r="AK6" s="63"/>
    </row>
    <row r="7" spans="2:37">
      <c r="B7" s="22" t="s">
        <v>159</v>
      </c>
      <c r="C7" s="22">
        <v>1</v>
      </c>
      <c r="D7" s="19" t="s">
        <v>175</v>
      </c>
      <c r="E7" s="22" t="s">
        <v>159</v>
      </c>
      <c r="F7" s="22">
        <v>1</v>
      </c>
      <c r="G7" s="19" t="s">
        <v>175</v>
      </c>
      <c r="H7" s="22" t="s">
        <v>159</v>
      </c>
      <c r="I7" s="22">
        <v>1</v>
      </c>
      <c r="J7" s="19" t="s">
        <v>175</v>
      </c>
      <c r="K7" s="22" t="s">
        <v>159</v>
      </c>
      <c r="L7" s="22">
        <v>3</v>
      </c>
      <c r="M7" s="19" t="s">
        <v>160</v>
      </c>
      <c r="N7" s="22" t="s">
        <v>159</v>
      </c>
      <c r="O7" s="22">
        <v>3</v>
      </c>
      <c r="P7" s="19" t="s">
        <v>160</v>
      </c>
      <c r="Q7" s="22" t="s">
        <v>159</v>
      </c>
      <c r="R7" s="22">
        <v>3</v>
      </c>
      <c r="S7" s="19" t="s">
        <v>160</v>
      </c>
      <c r="T7" s="22" t="s">
        <v>159</v>
      </c>
      <c r="U7" s="22">
        <v>3</v>
      </c>
      <c r="V7" s="19" t="s">
        <v>160</v>
      </c>
      <c r="X7" s="24"/>
      <c r="Y7" s="21"/>
      <c r="Z7" s="24"/>
      <c r="AA7" s="268"/>
      <c r="AD7" s="63" t="s">
        <v>17</v>
      </c>
      <c r="AE7" s="63"/>
      <c r="AF7" s="63"/>
      <c r="AG7" s="63"/>
      <c r="AH7" s="63"/>
      <c r="AI7" s="63"/>
      <c r="AJ7" s="63"/>
      <c r="AK7" s="63"/>
    </row>
    <row r="8" spans="2:37">
      <c r="B8" s="22" t="s">
        <v>158</v>
      </c>
      <c r="C8" s="22">
        <v>3</v>
      </c>
      <c r="D8" s="19" t="s">
        <v>174</v>
      </c>
      <c r="E8" s="22" t="s">
        <v>158</v>
      </c>
      <c r="F8" s="22">
        <v>3</v>
      </c>
      <c r="G8" s="19" t="s">
        <v>174</v>
      </c>
      <c r="H8" s="22" t="s">
        <v>158</v>
      </c>
      <c r="I8" s="22">
        <v>3</v>
      </c>
      <c r="J8" s="19" t="s">
        <v>174</v>
      </c>
      <c r="K8" s="22" t="s">
        <v>158</v>
      </c>
      <c r="L8" s="22">
        <v>3</v>
      </c>
      <c r="M8" s="19" t="s">
        <v>174</v>
      </c>
      <c r="N8" s="22" t="s">
        <v>158</v>
      </c>
      <c r="O8" s="22">
        <v>3</v>
      </c>
      <c r="P8" s="19" t="s">
        <v>174</v>
      </c>
      <c r="Q8" s="22" t="s">
        <v>158</v>
      </c>
      <c r="R8" s="22">
        <v>3</v>
      </c>
      <c r="S8" s="19" t="s">
        <v>174</v>
      </c>
      <c r="T8" s="22" t="s">
        <v>158</v>
      </c>
      <c r="U8" s="22">
        <v>3</v>
      </c>
      <c r="V8" s="19" t="s">
        <v>174</v>
      </c>
      <c r="X8" s="24"/>
      <c r="Y8" s="21"/>
      <c r="Z8" s="24"/>
      <c r="AA8" s="268"/>
      <c r="AD8" s="63" t="s">
        <v>18</v>
      </c>
      <c r="AE8" s="63"/>
      <c r="AF8" s="63"/>
      <c r="AG8" s="63"/>
      <c r="AH8" s="63"/>
      <c r="AI8" s="63"/>
      <c r="AJ8" s="63"/>
      <c r="AK8" s="63"/>
    </row>
    <row r="9" spans="2:37">
      <c r="B9" s="22" t="s">
        <v>156</v>
      </c>
      <c r="C9" s="22">
        <v>4</v>
      </c>
      <c r="D9" s="19" t="s">
        <v>277</v>
      </c>
      <c r="E9" s="22" t="s">
        <v>156</v>
      </c>
      <c r="F9" s="22">
        <v>4</v>
      </c>
      <c r="G9" s="19" t="s">
        <v>277</v>
      </c>
      <c r="H9" s="22" t="s">
        <v>156</v>
      </c>
      <c r="I9" s="22">
        <v>4</v>
      </c>
      <c r="J9" s="19" t="s">
        <v>277</v>
      </c>
      <c r="K9" s="22" t="s">
        <v>156</v>
      </c>
      <c r="L9" s="22">
        <v>4</v>
      </c>
      <c r="M9" s="19" t="s">
        <v>277</v>
      </c>
      <c r="N9" s="269" t="s">
        <v>14</v>
      </c>
      <c r="O9" s="269">
        <v>3</v>
      </c>
      <c r="P9" s="270" t="s">
        <v>303</v>
      </c>
      <c r="Q9" s="22" t="s">
        <v>14</v>
      </c>
      <c r="R9" s="22">
        <v>5</v>
      </c>
      <c r="S9" s="19" t="s">
        <v>259</v>
      </c>
      <c r="T9" s="269" t="s">
        <v>14</v>
      </c>
      <c r="U9" s="269">
        <v>3</v>
      </c>
      <c r="V9" s="270" t="s">
        <v>303</v>
      </c>
      <c r="X9" s="315" t="s">
        <v>10</v>
      </c>
      <c r="Y9" s="315"/>
      <c r="Z9" s="315"/>
      <c r="AA9" s="315"/>
      <c r="AD9" s="63" t="s">
        <v>18</v>
      </c>
      <c r="AE9" s="63"/>
      <c r="AF9" s="63"/>
      <c r="AG9" s="63"/>
      <c r="AH9" s="63"/>
      <c r="AI9" s="63"/>
      <c r="AJ9" s="63"/>
      <c r="AK9" s="63"/>
    </row>
    <row r="10" spans="2:37">
      <c r="B10" s="22" t="s">
        <v>14</v>
      </c>
      <c r="C10" s="22">
        <v>5</v>
      </c>
      <c r="D10" s="19" t="s">
        <v>259</v>
      </c>
      <c r="E10" s="22" t="s">
        <v>14</v>
      </c>
      <c r="F10" s="22">
        <v>5</v>
      </c>
      <c r="G10" s="19" t="s">
        <v>259</v>
      </c>
      <c r="H10" s="22" t="s">
        <v>14</v>
      </c>
      <c r="I10" s="22">
        <v>5</v>
      </c>
      <c r="J10" s="19" t="s">
        <v>259</v>
      </c>
      <c r="K10" s="22" t="s">
        <v>14</v>
      </c>
      <c r="L10" s="22">
        <v>5</v>
      </c>
      <c r="M10" s="19" t="s">
        <v>259</v>
      </c>
      <c r="N10" s="22" t="s">
        <v>156</v>
      </c>
      <c r="O10" s="22">
        <v>4</v>
      </c>
      <c r="P10" s="19" t="s">
        <v>269</v>
      </c>
      <c r="Q10" s="22" t="s">
        <v>156</v>
      </c>
      <c r="R10" s="22">
        <v>4</v>
      </c>
      <c r="S10" s="19" t="s">
        <v>269</v>
      </c>
      <c r="T10" s="22" t="s">
        <v>156</v>
      </c>
      <c r="U10" s="22">
        <v>4</v>
      </c>
      <c r="V10" s="19" t="s">
        <v>269</v>
      </c>
      <c r="X10" s="24" t="s">
        <v>282</v>
      </c>
      <c r="Y10" s="21" t="s">
        <v>370</v>
      </c>
      <c r="Z10" s="25" t="s">
        <v>297</v>
      </c>
      <c r="AA10" s="268" t="s">
        <v>299</v>
      </c>
      <c r="AD10" s="63" t="s">
        <v>18</v>
      </c>
      <c r="AE10" s="63"/>
      <c r="AF10" s="63"/>
      <c r="AG10" s="63"/>
      <c r="AH10" s="63"/>
      <c r="AI10" s="63"/>
      <c r="AJ10" s="63"/>
      <c r="AK10" s="63"/>
    </row>
    <row r="11" spans="2:37">
      <c r="B11" s="269" t="s">
        <v>157</v>
      </c>
      <c r="C11" s="269">
        <v>7</v>
      </c>
      <c r="D11" s="270" t="s">
        <v>303</v>
      </c>
      <c r="E11" s="22" t="s">
        <v>13</v>
      </c>
      <c r="F11" s="22">
        <v>8</v>
      </c>
      <c r="G11" s="19" t="s">
        <v>275</v>
      </c>
      <c r="H11" s="269" t="s">
        <v>157</v>
      </c>
      <c r="I11" s="269">
        <v>7</v>
      </c>
      <c r="J11" s="270" t="s">
        <v>303</v>
      </c>
      <c r="K11" s="22" t="s">
        <v>13</v>
      </c>
      <c r="L11" s="22">
        <v>8</v>
      </c>
      <c r="M11" s="19" t="s">
        <v>275</v>
      </c>
      <c r="N11" s="266" t="s">
        <v>13</v>
      </c>
      <c r="O11" s="266">
        <v>9</v>
      </c>
      <c r="P11" s="267" t="s">
        <v>319</v>
      </c>
      <c r="Q11" s="22" t="s">
        <v>13</v>
      </c>
      <c r="R11" s="22">
        <v>8</v>
      </c>
      <c r="S11" s="19" t="s">
        <v>275</v>
      </c>
      <c r="T11" s="266" t="s">
        <v>13</v>
      </c>
      <c r="U11" s="266">
        <v>9</v>
      </c>
      <c r="V11" s="267" t="s">
        <v>319</v>
      </c>
      <c r="X11" s="24" t="s">
        <v>176</v>
      </c>
      <c r="Y11" s="21" t="s">
        <v>371</v>
      </c>
      <c r="Z11" s="25" t="s">
        <v>298</v>
      </c>
      <c r="AA11" s="268" t="s">
        <v>267</v>
      </c>
      <c r="AD11" s="63" t="s">
        <v>6</v>
      </c>
      <c r="AE11" s="63"/>
      <c r="AF11" s="63"/>
      <c r="AG11" s="63"/>
      <c r="AH11" s="63"/>
      <c r="AI11" s="63"/>
      <c r="AJ11" s="63"/>
      <c r="AK11" s="63"/>
    </row>
    <row r="12" spans="2:37">
      <c r="B12" s="22" t="s">
        <v>13</v>
      </c>
      <c r="C12" s="22">
        <v>8</v>
      </c>
      <c r="D12" s="19" t="s">
        <v>275</v>
      </c>
      <c r="E12" s="22" t="s">
        <v>157</v>
      </c>
      <c r="F12" s="22">
        <v>8</v>
      </c>
      <c r="G12" s="19" t="s">
        <v>304</v>
      </c>
      <c r="H12" s="22" t="s">
        <v>13</v>
      </c>
      <c r="I12" s="22">
        <v>8</v>
      </c>
      <c r="J12" s="19" t="s">
        <v>275</v>
      </c>
      <c r="K12" s="22" t="s">
        <v>157</v>
      </c>
      <c r="L12" s="22">
        <v>8</v>
      </c>
      <c r="M12" s="19" t="s">
        <v>304</v>
      </c>
      <c r="N12" s="22" t="s">
        <v>157</v>
      </c>
      <c r="O12" s="22">
        <v>8</v>
      </c>
      <c r="P12" s="19" t="s">
        <v>304</v>
      </c>
      <c r="Q12" s="22" t="s">
        <v>157</v>
      </c>
      <c r="R12" s="22">
        <v>8</v>
      </c>
      <c r="S12" s="19" t="s">
        <v>304</v>
      </c>
      <c r="T12" s="22" t="s">
        <v>157</v>
      </c>
      <c r="U12" s="22">
        <v>8</v>
      </c>
      <c r="V12" s="19" t="s">
        <v>304</v>
      </c>
      <c r="X12" s="24" t="s">
        <v>133</v>
      </c>
      <c r="Y12" s="21" t="s">
        <v>371</v>
      </c>
      <c r="Z12" s="25" t="s">
        <v>298</v>
      </c>
      <c r="AA12" s="268" t="s">
        <v>300</v>
      </c>
      <c r="AE12" s="63"/>
      <c r="AF12" s="63"/>
      <c r="AG12" s="63"/>
      <c r="AH12" s="63"/>
      <c r="AI12" s="63"/>
      <c r="AJ12" s="63"/>
      <c r="AK12" s="63"/>
    </row>
    <row r="13" spans="2:37">
      <c r="B13" s="319" t="s">
        <v>270</v>
      </c>
      <c r="C13" s="320"/>
      <c r="D13" s="321"/>
      <c r="E13" s="319" t="s">
        <v>311</v>
      </c>
      <c r="F13" s="320"/>
      <c r="G13" s="321"/>
      <c r="H13" s="319" t="s">
        <v>311</v>
      </c>
      <c r="I13" s="320"/>
      <c r="J13" s="321"/>
      <c r="K13" s="322" t="s">
        <v>365</v>
      </c>
      <c r="L13" s="322"/>
      <c r="M13" s="322"/>
      <c r="N13" s="322" t="s">
        <v>271</v>
      </c>
      <c r="O13" s="322"/>
      <c r="P13" s="322"/>
      <c r="Q13" s="322" t="s">
        <v>365</v>
      </c>
      <c r="R13" s="322"/>
      <c r="S13" s="322"/>
      <c r="T13" s="322" t="s">
        <v>271</v>
      </c>
      <c r="U13" s="322"/>
      <c r="V13" s="322"/>
      <c r="X13" s="24" t="s">
        <v>353</v>
      </c>
      <c r="Y13" s="21" t="s">
        <v>372</v>
      </c>
      <c r="Z13" s="22" t="s">
        <v>298</v>
      </c>
      <c r="AA13" s="268" t="s">
        <v>301</v>
      </c>
      <c r="AE13" s="63"/>
      <c r="AF13" s="63"/>
      <c r="AG13" s="63"/>
      <c r="AH13" s="63"/>
      <c r="AI13" s="63"/>
      <c r="AJ13" s="63"/>
      <c r="AK13" s="63"/>
    </row>
    <row r="14" spans="2:37">
      <c r="B14" s="323" t="s">
        <v>366</v>
      </c>
      <c r="C14" s="323"/>
      <c r="D14" s="323"/>
      <c r="E14" s="323" t="s">
        <v>367</v>
      </c>
      <c r="F14" s="323"/>
      <c r="G14" s="323"/>
      <c r="H14" s="323" t="s">
        <v>368</v>
      </c>
      <c r="I14" s="323"/>
      <c r="J14" s="323"/>
      <c r="K14" s="323" t="s">
        <v>369</v>
      </c>
      <c r="L14" s="323"/>
      <c r="M14" s="323"/>
      <c r="N14" s="323" t="s">
        <v>366</v>
      </c>
      <c r="O14" s="323"/>
      <c r="P14" s="323"/>
      <c r="Q14" s="323" t="s">
        <v>367</v>
      </c>
      <c r="R14" s="323"/>
      <c r="S14" s="323"/>
      <c r="T14" s="323" t="s">
        <v>368</v>
      </c>
      <c r="U14" s="323"/>
      <c r="V14" s="323"/>
      <c r="X14" s="24" t="s">
        <v>302</v>
      </c>
      <c r="Y14" s="21" t="s">
        <v>370</v>
      </c>
      <c r="Z14" s="22" t="s">
        <v>298</v>
      </c>
      <c r="AA14" s="268" t="s">
        <v>346</v>
      </c>
      <c r="AD14" s="79" t="s">
        <v>165</v>
      </c>
      <c r="AE14" s="63"/>
      <c r="AF14" s="63"/>
      <c r="AG14" s="63"/>
      <c r="AH14" s="63"/>
      <c r="AI14" s="63"/>
      <c r="AJ14" s="63"/>
      <c r="AK14" s="63"/>
    </row>
    <row r="15" spans="2:37">
      <c r="X15" s="24" t="s">
        <v>323</v>
      </c>
      <c r="Y15" s="21" t="s">
        <v>373</v>
      </c>
      <c r="Z15" s="25" t="s">
        <v>297</v>
      </c>
      <c r="AA15" s="268" t="s">
        <v>294</v>
      </c>
      <c r="AD15" s="79" t="s">
        <v>134</v>
      </c>
      <c r="AE15" s="63"/>
      <c r="AF15" s="63"/>
      <c r="AG15" s="63"/>
      <c r="AH15" s="63"/>
      <c r="AI15" s="63"/>
      <c r="AJ15" s="63"/>
      <c r="AK15" s="63"/>
    </row>
    <row r="16" spans="2:37">
      <c r="F16" s="33" t="s">
        <v>110</v>
      </c>
      <c r="G16" s="12" t="s">
        <v>108</v>
      </c>
      <c r="H16" t="s">
        <v>109</v>
      </c>
      <c r="O16" s="33" t="s">
        <v>110</v>
      </c>
      <c r="P16" s="12" t="s">
        <v>108</v>
      </c>
      <c r="Q16" t="s">
        <v>109</v>
      </c>
      <c r="AD16" s="79" t="s">
        <v>14</v>
      </c>
      <c r="AE16" s="63"/>
      <c r="AF16" s="63"/>
      <c r="AG16" s="63"/>
      <c r="AH16" s="63"/>
      <c r="AI16" s="63"/>
      <c r="AJ16" s="63"/>
      <c r="AK16" s="63"/>
    </row>
    <row r="17" spans="2:37">
      <c r="B17" s="22" t="s">
        <v>14</v>
      </c>
      <c r="C17" s="22">
        <v>5</v>
      </c>
      <c r="D17" s="19" t="s">
        <v>259</v>
      </c>
      <c r="E17" t="s">
        <v>5</v>
      </c>
      <c r="F17">
        <v>5</v>
      </c>
      <c r="G17">
        <f>COUNTIF($B$4:$V$12,"=(F) Bellinger")</f>
        <v>5</v>
      </c>
      <c r="H17">
        <f t="shared" ref="H17:H24" si="0">F17-G17</f>
        <v>0</v>
      </c>
      <c r="K17" s="22" t="s">
        <v>13</v>
      </c>
      <c r="L17" s="22">
        <v>8</v>
      </c>
      <c r="M17" s="19" t="s">
        <v>275</v>
      </c>
      <c r="N17" t="s">
        <v>5</v>
      </c>
      <c r="O17">
        <v>5</v>
      </c>
      <c r="P17">
        <f>COUNTIF($B$4:$V$12,"=Jeffers")</f>
        <v>5</v>
      </c>
      <c r="Q17">
        <f t="shared" ref="Q17:Q23" si="1">O17-P17</f>
        <v>0</v>
      </c>
      <c r="AD17" s="79" t="s">
        <v>15</v>
      </c>
      <c r="AE17" s="63"/>
      <c r="AF17" s="63"/>
      <c r="AG17" s="63"/>
      <c r="AH17" s="63"/>
      <c r="AI17" s="63"/>
      <c r="AJ17" s="63"/>
      <c r="AK17" s="63"/>
    </row>
    <row r="18" spans="2:37">
      <c r="B18" s="22" t="s">
        <v>14</v>
      </c>
      <c r="C18" s="22">
        <v>3</v>
      </c>
      <c r="D18" s="19" t="s">
        <v>171</v>
      </c>
      <c r="E18" t="s">
        <v>111</v>
      </c>
      <c r="F18">
        <v>3</v>
      </c>
      <c r="G18">
        <f>COUNTIF($B$4:$V$12,"=Aranda")</f>
        <v>0</v>
      </c>
      <c r="H18">
        <f t="shared" si="0"/>
        <v>3</v>
      </c>
      <c r="K18" s="22" t="s">
        <v>13</v>
      </c>
      <c r="L18" s="22">
        <v>9</v>
      </c>
      <c r="M18" s="19" t="s">
        <v>319</v>
      </c>
      <c r="N18" t="s">
        <v>8</v>
      </c>
      <c r="O18">
        <v>4</v>
      </c>
      <c r="P18">
        <f>COUNTIF($B$4:$V$12,"=(S) Stallings")</f>
        <v>2</v>
      </c>
      <c r="Q18">
        <f t="shared" si="1"/>
        <v>2</v>
      </c>
      <c r="AD18" s="79" t="s">
        <v>16</v>
      </c>
      <c r="AE18" s="63"/>
      <c r="AF18" s="63"/>
      <c r="AG18" s="63"/>
      <c r="AH18" s="63"/>
      <c r="AI18" s="63"/>
      <c r="AJ18" s="63"/>
      <c r="AK18" s="63"/>
    </row>
    <row r="19" spans="2:37">
      <c r="B19" s="22" t="s">
        <v>157</v>
      </c>
      <c r="C19" s="22">
        <v>8</v>
      </c>
      <c r="D19" s="19" t="s">
        <v>304</v>
      </c>
      <c r="E19" t="s">
        <v>5</v>
      </c>
      <c r="F19">
        <v>5</v>
      </c>
      <c r="G19">
        <f>COUNTIF($B$4:$V$12,"=(F) Lux")</f>
        <v>5</v>
      </c>
      <c r="H19">
        <f t="shared" si="0"/>
        <v>0</v>
      </c>
      <c r="K19" s="22" t="s">
        <v>158</v>
      </c>
      <c r="L19" s="22">
        <v>3</v>
      </c>
      <c r="M19" s="19" t="s">
        <v>174</v>
      </c>
      <c r="N19" t="s">
        <v>374</v>
      </c>
      <c r="O19">
        <v>7</v>
      </c>
      <c r="P19">
        <f>COUNTIF($B$4:$V$12,"=(F) Duran")</f>
        <v>7</v>
      </c>
      <c r="Q19">
        <f t="shared" si="1"/>
        <v>0</v>
      </c>
      <c r="AD19" s="79" t="s">
        <v>17</v>
      </c>
      <c r="AE19" s="63"/>
      <c r="AF19" s="63"/>
      <c r="AG19" s="63"/>
      <c r="AH19" s="63"/>
      <c r="AI19" s="63"/>
      <c r="AJ19" s="63"/>
      <c r="AK19" s="63"/>
    </row>
    <row r="20" spans="2:37">
      <c r="B20" s="22" t="s">
        <v>157</v>
      </c>
      <c r="C20" s="22">
        <v>7</v>
      </c>
      <c r="D20" s="19" t="s">
        <v>303</v>
      </c>
      <c r="E20" t="s">
        <v>8</v>
      </c>
      <c r="F20">
        <v>4</v>
      </c>
      <c r="G20">
        <f>COUNTIF($B$4:$V$12,"=(F) Gonzalez")</f>
        <v>4</v>
      </c>
      <c r="H20">
        <f t="shared" si="0"/>
        <v>0</v>
      </c>
      <c r="K20" s="22" t="s">
        <v>152</v>
      </c>
      <c r="L20" s="22">
        <v>2</v>
      </c>
      <c r="M20" s="19" t="s">
        <v>153</v>
      </c>
      <c r="N20" t="s">
        <v>374</v>
      </c>
      <c r="O20">
        <v>7</v>
      </c>
      <c r="P20">
        <f>COUNTIF($B$4:$V$12,"=(F) Soto")</f>
        <v>7</v>
      </c>
      <c r="Q20">
        <f t="shared" si="1"/>
        <v>0</v>
      </c>
      <c r="AD20" s="79" t="s">
        <v>152</v>
      </c>
      <c r="AE20" s="63"/>
      <c r="AF20" s="63"/>
      <c r="AG20" s="63"/>
      <c r="AH20" s="63"/>
      <c r="AI20" s="63"/>
      <c r="AJ20" s="63"/>
      <c r="AK20" s="63"/>
    </row>
    <row r="21" spans="2:37">
      <c r="B21" s="22" t="s">
        <v>154</v>
      </c>
      <c r="C21" s="22">
        <v>9</v>
      </c>
      <c r="D21" s="19" t="s">
        <v>155</v>
      </c>
      <c r="E21" t="s">
        <v>374</v>
      </c>
      <c r="F21">
        <v>7</v>
      </c>
      <c r="G21">
        <f>COUNTIF($B$4:$V$12,"=(F) Witt")</f>
        <v>7</v>
      </c>
      <c r="H21">
        <f t="shared" si="0"/>
        <v>0</v>
      </c>
      <c r="K21" s="22" t="s">
        <v>6</v>
      </c>
      <c r="L21" s="22"/>
      <c r="M21" s="19" t="s">
        <v>112</v>
      </c>
      <c r="N21" t="s">
        <v>375</v>
      </c>
      <c r="O21">
        <v>6</v>
      </c>
      <c r="P21">
        <f>COUNTIF($B$4:$V$12,"=Alvarez")</f>
        <v>6</v>
      </c>
      <c r="Q21">
        <f t="shared" si="1"/>
        <v>0</v>
      </c>
      <c r="AD21" s="79" t="s">
        <v>159</v>
      </c>
      <c r="AE21" s="63"/>
      <c r="AF21" s="63"/>
      <c r="AG21" s="63"/>
      <c r="AH21" s="63"/>
      <c r="AI21" s="63"/>
      <c r="AJ21" s="63"/>
      <c r="AK21" s="63"/>
    </row>
    <row r="22" spans="2:37">
      <c r="B22" s="22" t="s">
        <v>156</v>
      </c>
      <c r="C22" s="22">
        <v>4</v>
      </c>
      <c r="D22" s="19" t="s">
        <v>269</v>
      </c>
      <c r="E22" t="s">
        <v>8</v>
      </c>
      <c r="F22">
        <v>3</v>
      </c>
      <c r="G22">
        <f>COUNTIF($B$4:$V$12,"=Lewis")</f>
        <v>3</v>
      </c>
      <c r="H22">
        <f t="shared" si="0"/>
        <v>0</v>
      </c>
      <c r="K22" s="22" t="s">
        <v>159</v>
      </c>
      <c r="L22" s="22">
        <v>3</v>
      </c>
      <c r="M22" s="19" t="s">
        <v>160</v>
      </c>
      <c r="N22" t="s">
        <v>8</v>
      </c>
      <c r="O22">
        <v>4</v>
      </c>
      <c r="P22">
        <f>COUNTIF($B$4:$V$12,"=(F) Tatis")</f>
        <v>4</v>
      </c>
      <c r="Q22">
        <f t="shared" si="1"/>
        <v>0</v>
      </c>
      <c r="AD22" s="79" t="s">
        <v>158</v>
      </c>
      <c r="AE22" s="63"/>
      <c r="AF22" s="63"/>
      <c r="AG22" s="63"/>
      <c r="AH22" s="63"/>
      <c r="AI22" s="63"/>
      <c r="AJ22" s="63"/>
      <c r="AK22" s="63"/>
    </row>
    <row r="23" spans="2:37">
      <c r="B23" s="22" t="s">
        <v>156</v>
      </c>
      <c r="C23" s="22">
        <v>4</v>
      </c>
      <c r="D23" s="19" t="s">
        <v>277</v>
      </c>
      <c r="E23" t="s">
        <v>8</v>
      </c>
      <c r="F23">
        <v>4</v>
      </c>
      <c r="G23">
        <f>COUNTIF($B$4:$V$12,"=Muncy")</f>
        <v>4</v>
      </c>
      <c r="H23">
        <f t="shared" si="0"/>
        <v>0</v>
      </c>
      <c r="K23" s="22" t="s">
        <v>159</v>
      </c>
      <c r="L23" s="22">
        <v>1</v>
      </c>
      <c r="M23" s="19" t="s">
        <v>175</v>
      </c>
      <c r="N23" t="s">
        <v>8</v>
      </c>
      <c r="O23">
        <v>4</v>
      </c>
      <c r="P23">
        <f>COUNTIF($B$4:$V$12,"=(F) Wallner")</f>
        <v>4</v>
      </c>
      <c r="Q23">
        <f t="shared" si="1"/>
        <v>0</v>
      </c>
      <c r="AD23" s="79" t="s">
        <v>6</v>
      </c>
      <c r="AE23" s="63"/>
      <c r="AF23" s="63"/>
      <c r="AG23" s="63"/>
      <c r="AH23" s="63"/>
      <c r="AI23" s="63"/>
      <c r="AJ23" s="63"/>
      <c r="AK23" s="63"/>
    </row>
    <row r="24" spans="2:37">
      <c r="B24" s="22" t="s">
        <v>17</v>
      </c>
      <c r="C24" s="22">
        <v>3</v>
      </c>
      <c r="D24" s="19" t="s">
        <v>364</v>
      </c>
      <c r="E24" t="s">
        <v>111</v>
      </c>
      <c r="F24">
        <v>3</v>
      </c>
      <c r="G24">
        <f>COUNTIF($B$4:$V$12,"=Caminero")</f>
        <v>0</v>
      </c>
      <c r="H24">
        <f t="shared" si="0"/>
        <v>3</v>
      </c>
      <c r="K24" s="22"/>
      <c r="L24" s="22"/>
      <c r="M24" s="19"/>
      <c r="P24">
        <f>COUNTIF($B$4:$V$12,"=Castro")</f>
        <v>0</v>
      </c>
      <c r="Q24">
        <f>N24-P24</f>
        <v>0</v>
      </c>
      <c r="AD24" s="79"/>
      <c r="AE24" s="63"/>
      <c r="AF24" s="63"/>
      <c r="AG24" s="63"/>
      <c r="AH24" s="63"/>
      <c r="AI24" s="63"/>
      <c r="AJ24" s="63"/>
      <c r="AK24" s="63"/>
    </row>
    <row r="25" spans="2:37">
      <c r="AD25" s="79" t="s">
        <v>167</v>
      </c>
      <c r="AE25" s="63"/>
      <c r="AF25" s="63"/>
      <c r="AG25" s="63"/>
      <c r="AH25" s="63"/>
      <c r="AI25" s="63"/>
      <c r="AJ25" s="63"/>
      <c r="AK25" s="63"/>
    </row>
    <row r="26" spans="2:37">
      <c r="B26" s="316" t="s">
        <v>19</v>
      </c>
      <c r="C26" s="317"/>
      <c r="D26" s="317"/>
      <c r="E26" s="317"/>
      <c r="F26" s="317"/>
      <c r="G26" s="317"/>
      <c r="H26" s="317"/>
      <c r="I26" s="317"/>
      <c r="J26" s="317"/>
      <c r="K26" s="317"/>
      <c r="L26" s="317"/>
      <c r="M26" s="317"/>
      <c r="N26" s="317"/>
      <c r="O26" s="317"/>
      <c r="P26" s="317"/>
      <c r="Q26" s="317"/>
      <c r="R26" s="317"/>
      <c r="S26" s="317"/>
      <c r="T26" s="317"/>
      <c r="U26" s="317"/>
      <c r="V26" s="318"/>
      <c r="AD26" s="79" t="s">
        <v>134</v>
      </c>
      <c r="AE26" s="63"/>
      <c r="AF26" s="63"/>
      <c r="AG26" s="63"/>
      <c r="AH26" s="63"/>
      <c r="AI26" s="63"/>
      <c r="AJ26" s="63"/>
      <c r="AK26" s="63"/>
    </row>
    <row r="27" spans="2:37"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AD27" s="79" t="s">
        <v>14</v>
      </c>
      <c r="AE27" s="63"/>
      <c r="AF27" s="63"/>
      <c r="AG27" s="63"/>
      <c r="AH27" s="63"/>
      <c r="AI27" s="63"/>
      <c r="AJ27" s="63"/>
      <c r="AK27" s="63"/>
    </row>
    <row r="28" spans="2:37"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AD28" s="79" t="s">
        <v>15</v>
      </c>
      <c r="AE28" s="63"/>
      <c r="AF28" s="63"/>
      <c r="AG28" s="63"/>
      <c r="AH28" s="63"/>
      <c r="AI28" s="63"/>
      <c r="AJ28" s="63"/>
      <c r="AK28" s="63"/>
    </row>
    <row r="29" spans="2:37"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AD29" s="79" t="s">
        <v>16</v>
      </c>
      <c r="AE29" s="63"/>
      <c r="AF29" s="63"/>
      <c r="AG29" s="63"/>
      <c r="AH29" s="63"/>
      <c r="AI29" s="63"/>
      <c r="AJ29" s="63"/>
      <c r="AK29" s="63"/>
    </row>
    <row r="30" spans="2:37"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AD30" s="79" t="s">
        <v>17</v>
      </c>
      <c r="AE30" s="63"/>
      <c r="AF30" s="63"/>
      <c r="AG30" s="63"/>
      <c r="AH30" s="63"/>
      <c r="AI30" s="63"/>
      <c r="AJ30" s="63"/>
      <c r="AK30" s="63"/>
    </row>
    <row r="31" spans="2:37"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AD31" s="79" t="s">
        <v>152</v>
      </c>
      <c r="AE31" s="63"/>
      <c r="AF31" s="63"/>
      <c r="AG31" s="63"/>
      <c r="AH31" s="63"/>
      <c r="AI31" s="63"/>
      <c r="AJ31" s="63"/>
      <c r="AK31" s="63"/>
    </row>
    <row r="32" spans="2:37"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AD32" s="79" t="s">
        <v>159</v>
      </c>
      <c r="AE32" s="63"/>
      <c r="AF32" s="63"/>
      <c r="AG32" s="63"/>
      <c r="AH32" s="63"/>
      <c r="AI32" s="63"/>
      <c r="AJ32" s="63"/>
      <c r="AK32" s="63"/>
    </row>
    <row r="33" spans="2:37"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AD33" s="79" t="s">
        <v>158</v>
      </c>
      <c r="AE33" s="63"/>
      <c r="AF33" s="63"/>
      <c r="AG33" s="63"/>
      <c r="AH33" s="63"/>
      <c r="AI33" s="63"/>
      <c r="AJ33" s="63"/>
      <c r="AK33" s="63"/>
    </row>
    <row r="34" spans="2:37"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X34" s="59"/>
      <c r="Y34" s="23"/>
      <c r="Z34" s="13"/>
      <c r="AD34" s="79" t="s">
        <v>6</v>
      </c>
      <c r="AE34" s="63"/>
      <c r="AF34" s="63"/>
      <c r="AG34" s="63"/>
      <c r="AH34" s="63"/>
      <c r="AI34" s="63"/>
      <c r="AJ34" s="63"/>
      <c r="AK34" s="63"/>
    </row>
    <row r="35" spans="2:37"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X35" s="60"/>
      <c r="Y35" s="60"/>
      <c r="Z35" s="59"/>
      <c r="AD35" s="79"/>
      <c r="AE35" s="63"/>
      <c r="AF35" s="63"/>
      <c r="AG35" s="63"/>
      <c r="AH35" s="63"/>
      <c r="AI35" s="63"/>
      <c r="AJ35" s="63"/>
      <c r="AK35" s="63"/>
    </row>
    <row r="36" spans="2:37"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AD36" s="79" t="s">
        <v>168</v>
      </c>
      <c r="AE36" s="63"/>
      <c r="AF36" s="63"/>
      <c r="AG36" s="63"/>
      <c r="AH36" s="63"/>
      <c r="AI36" s="63"/>
      <c r="AJ36" s="63"/>
      <c r="AK36" s="63"/>
    </row>
    <row r="37" spans="2:37"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AD37" s="79" t="s">
        <v>134</v>
      </c>
      <c r="AE37" s="63"/>
      <c r="AF37" s="63"/>
      <c r="AG37" s="63"/>
      <c r="AH37" s="63"/>
      <c r="AI37" s="63"/>
      <c r="AJ37" s="63"/>
      <c r="AK37" s="63"/>
    </row>
    <row r="38" spans="2:37"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AD38" s="79" t="s">
        <v>14</v>
      </c>
      <c r="AE38" s="63"/>
      <c r="AF38" s="63"/>
      <c r="AG38" s="63"/>
      <c r="AH38" s="63"/>
      <c r="AI38" s="63"/>
      <c r="AJ38" s="63"/>
      <c r="AK38" s="63"/>
    </row>
    <row r="39" spans="2:37"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AD39" s="79" t="s">
        <v>15</v>
      </c>
      <c r="AE39" s="63"/>
      <c r="AF39" s="63"/>
      <c r="AG39" s="63"/>
      <c r="AH39" s="63"/>
      <c r="AI39" s="63"/>
      <c r="AJ39" s="63"/>
      <c r="AK39" s="63"/>
    </row>
    <row r="40" spans="2:37"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AD40" s="79" t="s">
        <v>16</v>
      </c>
      <c r="AE40" s="63"/>
      <c r="AF40" s="63"/>
      <c r="AG40" s="63"/>
      <c r="AH40" s="63"/>
      <c r="AI40" s="63"/>
      <c r="AJ40" s="63"/>
      <c r="AK40" s="63"/>
    </row>
    <row r="41" spans="2:37"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AD41" s="79" t="s">
        <v>17</v>
      </c>
      <c r="AE41" s="63"/>
      <c r="AF41" s="63"/>
      <c r="AG41" s="63"/>
      <c r="AH41" s="63"/>
      <c r="AI41" s="63"/>
      <c r="AJ41" s="63"/>
      <c r="AK41" s="63"/>
    </row>
    <row r="42" spans="2:37"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AD42" s="79" t="s">
        <v>152</v>
      </c>
      <c r="AE42" s="63"/>
      <c r="AF42" s="63"/>
      <c r="AG42" s="63"/>
      <c r="AH42" s="63"/>
      <c r="AI42" s="63"/>
      <c r="AJ42" s="63"/>
      <c r="AK42" s="63"/>
    </row>
    <row r="43" spans="2:37"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AD43" s="79" t="s">
        <v>159</v>
      </c>
      <c r="AE43" s="63"/>
      <c r="AF43" s="63"/>
      <c r="AG43" s="63"/>
      <c r="AH43" s="63"/>
      <c r="AI43" s="63"/>
      <c r="AJ43" s="63"/>
      <c r="AK43" s="63"/>
    </row>
    <row r="44" spans="2:37"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AD44" s="79" t="s">
        <v>158</v>
      </c>
      <c r="AE44" s="63"/>
      <c r="AF44" s="63"/>
      <c r="AG44" s="63"/>
      <c r="AH44" s="63"/>
      <c r="AI44" s="63"/>
      <c r="AJ44" s="63"/>
      <c r="AK44" s="63"/>
    </row>
    <row r="45" spans="2:37"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AD45" s="79" t="s">
        <v>6</v>
      </c>
      <c r="AE45" s="63"/>
      <c r="AF45" s="63"/>
      <c r="AG45" s="63"/>
      <c r="AH45" s="63"/>
      <c r="AI45" s="63"/>
      <c r="AJ45" s="63"/>
      <c r="AK45" s="63"/>
    </row>
    <row r="46" spans="2:37"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AE46" s="63"/>
      <c r="AF46" s="63"/>
      <c r="AG46" s="63"/>
      <c r="AH46" s="63"/>
      <c r="AI46" s="63"/>
      <c r="AJ46" s="63"/>
      <c r="AK46" s="63"/>
    </row>
    <row r="47" spans="2:37"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</row>
    <row r="48" spans="2:37"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</row>
  </sheetData>
  <sortState xmlns:xlrd2="http://schemas.microsoft.com/office/spreadsheetml/2017/richdata2" ref="Y3:AA16">
    <sortCondition ref="Y3:Y16"/>
  </sortState>
  <mergeCells count="25">
    <mergeCell ref="T14:V14"/>
    <mergeCell ref="B2:V2"/>
    <mergeCell ref="B3:D3"/>
    <mergeCell ref="E3:G3"/>
    <mergeCell ref="H3:J3"/>
    <mergeCell ref="K3:M3"/>
    <mergeCell ref="N3:P3"/>
    <mergeCell ref="Q3:S3"/>
    <mergeCell ref="T3:V3"/>
    <mergeCell ref="X2:AA2"/>
    <mergeCell ref="X9:AA9"/>
    <mergeCell ref="B26:V26"/>
    <mergeCell ref="H13:J13"/>
    <mergeCell ref="K13:M13"/>
    <mergeCell ref="E13:G13"/>
    <mergeCell ref="B13:D13"/>
    <mergeCell ref="N13:P13"/>
    <mergeCell ref="Q13:S13"/>
    <mergeCell ref="T13:V13"/>
    <mergeCell ref="B14:D14"/>
    <mergeCell ref="E14:G14"/>
    <mergeCell ref="H14:J14"/>
    <mergeCell ref="K14:M14"/>
    <mergeCell ref="N14:P14"/>
    <mergeCell ref="Q14:S14"/>
  </mergeCells>
  <phoneticPr fontId="4" type="noConversion"/>
  <conditionalFormatting sqref="H17:H24 Q17:Q24">
    <cfRule type="cellIs" dxfId="2" priority="1" operator="lessThan">
      <formula>0</formula>
    </cfRule>
    <cfRule type="cellIs" dxfId="1" priority="2" operator="greaterThan">
      <formula>0</formula>
    </cfRule>
    <cfRule type="cellIs" dxfId="0" priority="3" operator="equal">
      <formula>0</formula>
    </cfRule>
  </conditionalFormatting>
  <pageMargins left="0.7" right="0.7" top="0.75" bottom="0.75" header="0.3" footer="0.3"/>
  <pageSetup orientation="portrait" r:id="rId1"/>
  <headerFooter>
    <oddFooter>&amp;L&amp;1#&amp;"Calibri"&amp;10&amp;K737373Caterpillar: Confidential Green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Rebels Lineups</vt:lpstr>
      <vt:lpstr>Rebels Pitching</vt:lpstr>
      <vt:lpstr>Rebels Pitching v2</vt:lpstr>
      <vt:lpstr>game records</vt:lpstr>
      <vt:lpstr>Pitcher Usage</vt:lpstr>
      <vt:lpstr>CR - 7 game series lineups</vt:lpstr>
      <vt:lpstr>'Rebels Lineups'!Print_Area</vt:lpstr>
      <vt:lpstr>'Rebels Pitching'!Print_Area</vt:lpstr>
      <vt:lpstr>'Rebels Pitching v2'!Print_Area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Terry</dc:creator>
  <cp:lastModifiedBy>Terry Evans</cp:lastModifiedBy>
  <cp:lastPrinted>2025-02-24T22:50:25Z</cp:lastPrinted>
  <dcterms:created xsi:type="dcterms:W3CDTF">2020-02-23T01:05:54Z</dcterms:created>
  <dcterms:modified xsi:type="dcterms:W3CDTF">2025-03-03T22:57:05Z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b5e2db6-eecf-4aa2-8fc3-174bf94bce19_Enabled">
    <vt:lpwstr>true</vt:lpwstr>
  </property>
  <property fmtid="{D5CDD505-2E9C-101B-9397-08002B2CF9AE}" pid="3" name="MSIP_Label_fb5e2db6-eecf-4aa2-8fc3-174bf94bce19_SetDate">
    <vt:lpwstr>2022-07-06T11:30:10Z</vt:lpwstr>
  </property>
  <property fmtid="{D5CDD505-2E9C-101B-9397-08002B2CF9AE}" pid="4" name="MSIP_Label_fb5e2db6-eecf-4aa2-8fc3-174bf94bce19_Method">
    <vt:lpwstr>Standard</vt:lpwstr>
  </property>
  <property fmtid="{D5CDD505-2E9C-101B-9397-08002B2CF9AE}" pid="5" name="MSIP_Label_fb5e2db6-eecf-4aa2-8fc3-174bf94bce19_Name">
    <vt:lpwstr>fb5e2db6-eecf-4aa2-8fc3-174bf94bce19</vt:lpwstr>
  </property>
  <property fmtid="{D5CDD505-2E9C-101B-9397-08002B2CF9AE}" pid="6" name="MSIP_Label_fb5e2db6-eecf-4aa2-8fc3-174bf94bce19_SiteId">
    <vt:lpwstr>ceb177bf-013b-49ab-8a9c-4abce32afc1e</vt:lpwstr>
  </property>
  <property fmtid="{D5CDD505-2E9C-101B-9397-08002B2CF9AE}" pid="7" name="MSIP_Label_fb5e2db6-eecf-4aa2-8fc3-174bf94bce19_ActionId">
    <vt:lpwstr/>
  </property>
  <property fmtid="{D5CDD505-2E9C-101B-9397-08002B2CF9AE}" pid="8" name="MSIP_Label_fb5e2db6-eecf-4aa2-8fc3-174bf94bce19_ContentBits">
    <vt:lpwstr>2</vt:lpwstr>
  </property>
</Properties>
</file>